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olors9.xml" ContentType="application/vnd.ms-office.chartcolorstyle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worksheets/sheet3.xml" ContentType="application/vnd.openxmlformats-officedocument.spreadsheetml.workshee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3740" tabRatio="671" activeTab="7"/>
  </bookViews>
  <sheets>
    <sheet name="Pf Kaart" sheetId="13" r:id="rId1"/>
    <sheet name="BalancedGeo" sheetId="4" r:id="rId2"/>
    <sheet name="BalancedSect" sheetId="10" r:id="rId3"/>
    <sheet name="LowGeo" sheetId="5" r:id="rId4"/>
    <sheet name="LowSect" sheetId="14" r:id="rId5"/>
    <sheet name="HIGH1Geo" sheetId="15" r:id="rId6"/>
    <sheet name="HIGH1Sect" sheetId="17" r:id="rId7"/>
    <sheet name="HIGH2Geo" sheetId="19" r:id="rId8"/>
    <sheet name="HIGH2Sect" sheetId="18" r:id="rId9"/>
    <sheet name="Balance GeoOptie2" sheetId="20" r:id="rId10"/>
    <sheet name="Blad2" sheetId="21" r:id="rId11"/>
  </sheets>
  <externalReferences>
    <externalReference r:id="rId12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4"/>
  <c r="T5" i="20"/>
  <c r="I7"/>
  <c r="I8"/>
  <c r="H38"/>
  <c r="G38"/>
  <c r="F38"/>
  <c r="E38"/>
  <c r="D38"/>
  <c r="C38"/>
  <c r="I37"/>
  <c r="I36"/>
  <c r="I35"/>
  <c r="I33"/>
  <c r="I32"/>
  <c r="I31"/>
  <c r="I30"/>
  <c r="I28"/>
  <c r="I27"/>
  <c r="I26"/>
  <c r="I25"/>
  <c r="H21"/>
  <c r="G21"/>
  <c r="F21"/>
  <c r="E21"/>
  <c r="D21"/>
  <c r="C21"/>
  <c r="I20"/>
  <c r="I19"/>
  <c r="I18"/>
  <c r="I17"/>
  <c r="I15"/>
  <c r="I14"/>
  <c r="I13"/>
  <c r="I12"/>
  <c r="I11"/>
  <c r="L4" s="1"/>
  <c r="I9"/>
  <c r="B4"/>
  <c r="G27" i="13"/>
  <c r="G26"/>
  <c r="G24"/>
  <c r="G22"/>
  <c r="G21"/>
  <c r="G20"/>
  <c r="G19"/>
  <c r="F37" i="19"/>
  <c r="K37"/>
  <c r="J37"/>
  <c r="H37"/>
  <c r="E37"/>
  <c r="D37"/>
  <c r="C37"/>
  <c r="J35" i="20" l="1"/>
  <c r="J30"/>
  <c r="J25"/>
  <c r="M4"/>
  <c r="I38"/>
  <c r="N4"/>
  <c r="I21"/>
  <c r="K4"/>
  <c r="G18" i="13"/>
  <c r="D20" i="19"/>
  <c r="E20"/>
  <c r="F20"/>
  <c r="G20"/>
  <c r="H20"/>
  <c r="I20"/>
  <c r="J20"/>
  <c r="K20"/>
  <c r="L20"/>
  <c r="C20"/>
  <c r="M17"/>
  <c r="M18"/>
  <c r="M36"/>
  <c r="E14" i="18" s="1"/>
  <c r="M35" i="19"/>
  <c r="E13" i="18" s="1"/>
  <c r="M34" i="19"/>
  <c r="E12" i="18" s="1"/>
  <c r="M32" i="19"/>
  <c r="E11" i="18" s="1"/>
  <c r="M31" i="19"/>
  <c r="E10" i="18" s="1"/>
  <c r="M30" i="19"/>
  <c r="E9" i="18" s="1"/>
  <c r="M29" i="19"/>
  <c r="E8" i="18" s="1"/>
  <c r="M27" i="19"/>
  <c r="E7" i="18" s="1"/>
  <c r="M26" i="19"/>
  <c r="E6" i="18" s="1"/>
  <c r="M25" i="19"/>
  <c r="E5" i="18" s="1"/>
  <c r="M24" i="19"/>
  <c r="E4" i="18" s="1"/>
  <c r="M19" i="19"/>
  <c r="M16"/>
  <c r="M14"/>
  <c r="M13"/>
  <c r="M12"/>
  <c r="M11"/>
  <c r="M10"/>
  <c r="M8"/>
  <c r="M7"/>
  <c r="B3"/>
  <c r="I37" i="4"/>
  <c r="I36"/>
  <c r="I35"/>
  <c r="I33"/>
  <c r="I32"/>
  <c r="I31"/>
  <c r="I30"/>
  <c r="F38"/>
  <c r="I28"/>
  <c r="I27"/>
  <c r="I26"/>
  <c r="I25"/>
  <c r="I20"/>
  <c r="I19"/>
  <c r="I18"/>
  <c r="I17"/>
  <c r="I15"/>
  <c r="I14"/>
  <c r="I13"/>
  <c r="I12"/>
  <c r="I11"/>
  <c r="I9"/>
  <c r="I8"/>
  <c r="I7"/>
  <c r="F21"/>
  <c r="O4" i="20" l="1"/>
  <c r="B4" i="18"/>
  <c r="Q3" i="19"/>
  <c r="P3"/>
  <c r="R3"/>
  <c r="M37"/>
  <c r="M6"/>
  <c r="M20" s="1"/>
  <c r="I38" i="4"/>
  <c r="K35" i="15"/>
  <c r="E13" i="17" s="1"/>
  <c r="K36" i="15"/>
  <c r="E14" i="17" s="1"/>
  <c r="K34" i="15"/>
  <c r="E12" i="17" s="1"/>
  <c r="K30" i="15"/>
  <c r="E9" i="17" s="1"/>
  <c r="K31" i="15"/>
  <c r="E10" i="17" s="1"/>
  <c r="K32" i="15"/>
  <c r="E11" i="17" s="1"/>
  <c r="K29" i="15"/>
  <c r="E8" i="17" s="1"/>
  <c r="K25" i="15"/>
  <c r="E5" i="17" s="1"/>
  <c r="K26" i="15"/>
  <c r="E6" i="17" s="1"/>
  <c r="K27" i="15"/>
  <c r="E7" i="17" s="1"/>
  <c r="K24" i="15"/>
  <c r="E4" i="17" s="1"/>
  <c r="K17" i="15"/>
  <c r="K18"/>
  <c r="K19"/>
  <c r="K16"/>
  <c r="K11"/>
  <c r="K12"/>
  <c r="K13"/>
  <c r="K14"/>
  <c r="K10"/>
  <c r="K7"/>
  <c r="K8"/>
  <c r="K6"/>
  <c r="F37"/>
  <c r="F20"/>
  <c r="G14" i="13"/>
  <c r="G13"/>
  <c r="G11"/>
  <c r="G10"/>
  <c r="G9"/>
  <c r="G8"/>
  <c r="J37" i="15"/>
  <c r="I37"/>
  <c r="H37"/>
  <c r="E37"/>
  <c r="D37"/>
  <c r="C37"/>
  <c r="J20"/>
  <c r="I20"/>
  <c r="H20"/>
  <c r="E20"/>
  <c r="D20"/>
  <c r="C20"/>
  <c r="B3"/>
  <c r="H36" i="5"/>
  <c r="E13" i="14" s="1"/>
  <c r="H37" i="5"/>
  <c r="E14" i="14" s="1"/>
  <c r="H35" i="5"/>
  <c r="E12" i="14" s="1"/>
  <c r="H31" i="5"/>
  <c r="E9" i="14" s="1"/>
  <c r="H32" i="5"/>
  <c r="E10" i="14" s="1"/>
  <c r="H33" i="5"/>
  <c r="E11" i="14" s="1"/>
  <c r="H30" i="5"/>
  <c r="E8" i="14" s="1"/>
  <c r="H26" i="5"/>
  <c r="E5" i="14" s="1"/>
  <c r="H27" i="5"/>
  <c r="E6" i="14" s="1"/>
  <c r="H28" i="5"/>
  <c r="E7" i="14" s="1"/>
  <c r="H25" i="5"/>
  <c r="E4" i="14" s="1"/>
  <c r="H18" i="5"/>
  <c r="H19"/>
  <c r="H20"/>
  <c r="H17"/>
  <c r="H12"/>
  <c r="H13"/>
  <c r="H14"/>
  <c r="H15"/>
  <c r="H11"/>
  <c r="H8"/>
  <c r="H9"/>
  <c r="H7"/>
  <c r="B4"/>
  <c r="P20" i="13"/>
  <c r="P19"/>
  <c r="P11"/>
  <c r="P10"/>
  <c r="P9"/>
  <c r="P8"/>
  <c r="O3" i="19" l="1"/>
  <c r="O3" i="15"/>
  <c r="P3"/>
  <c r="M3"/>
  <c r="N3"/>
  <c r="B4" i="14"/>
  <c r="B12"/>
  <c r="K37" i="15"/>
  <c r="B8" i="14"/>
  <c r="K4" i="5"/>
  <c r="P18" i="13"/>
  <c r="B12" i="18"/>
  <c r="B8"/>
  <c r="E15"/>
  <c r="B12" i="17"/>
  <c r="B8"/>
  <c r="B4"/>
  <c r="E15"/>
  <c r="L4" i="5"/>
  <c r="M4"/>
  <c r="A15" i="15"/>
  <c r="K20"/>
  <c r="E15" i="14"/>
  <c r="J4" i="5"/>
  <c r="B15" i="14" l="1"/>
  <c r="Q3" i="15"/>
  <c r="B15" i="18"/>
  <c r="B15" i="17"/>
  <c r="N4" i="5"/>
  <c r="P7" i="13"/>
  <c r="G7"/>
  <c r="E13" i="10" l="1"/>
  <c r="E14"/>
  <c r="E9"/>
  <c r="E10"/>
  <c r="E11"/>
  <c r="E5"/>
  <c r="E6"/>
  <c r="E7"/>
  <c r="F38" i="5"/>
  <c r="F21"/>
  <c r="N4" i="4" l="1"/>
  <c r="L4"/>
  <c r="K4"/>
  <c r="M4"/>
  <c r="E4" i="10"/>
  <c r="J25" i="4"/>
  <c r="B4" i="10" s="1"/>
  <c r="J30" i="4"/>
  <c r="B8" i="10" s="1"/>
  <c r="E8"/>
  <c r="E12"/>
  <c r="J35" i="4"/>
  <c r="B12" i="10" s="1"/>
  <c r="O4" i="4" l="1"/>
  <c r="E15" i="10"/>
  <c r="G38" i="5"/>
  <c r="D38"/>
  <c r="C38"/>
  <c r="H38"/>
  <c r="G21"/>
  <c r="D21"/>
  <c r="C21"/>
  <c r="H38" i="4"/>
  <c r="G38"/>
  <c r="E38"/>
  <c r="D38"/>
  <c r="C38"/>
  <c r="H21"/>
  <c r="G21"/>
  <c r="E21"/>
  <c r="D21"/>
  <c r="C21"/>
  <c r="B4"/>
  <c r="H21" i="5" l="1"/>
  <c r="I21" i="4"/>
  <c r="B15" i="10" l="1"/>
  <c r="S3" i="19" l="1"/>
  <c r="L37"/>
  <c r="I37"/>
</calcChain>
</file>

<file path=xl/sharedStrings.xml><?xml version="1.0" encoding="utf-8"?>
<sst xmlns="http://schemas.openxmlformats.org/spreadsheetml/2006/main" count="448" uniqueCount="83">
  <si>
    <t>MSCI ACWI</t>
  </si>
  <si>
    <t>RECALC</t>
  </si>
  <si>
    <t>AARD</t>
  </si>
  <si>
    <t>benchmark</t>
  </si>
  <si>
    <t>weight</t>
  </si>
  <si>
    <t>CURR</t>
  </si>
  <si>
    <t>€</t>
  </si>
  <si>
    <t>GEOG</t>
  </si>
  <si>
    <t>VS</t>
  </si>
  <si>
    <t>Canada</t>
  </si>
  <si>
    <t>LATAM</t>
  </si>
  <si>
    <t>VK</t>
  </si>
  <si>
    <t>Eurozone</t>
  </si>
  <si>
    <t>West Eur niet €</t>
  </si>
  <si>
    <t>EM Europe</t>
  </si>
  <si>
    <t>ME &amp; Africa</t>
  </si>
  <si>
    <t>others</t>
  </si>
  <si>
    <t>Japan</t>
  </si>
  <si>
    <t>Australasia</t>
  </si>
  <si>
    <t>AZ developped</t>
  </si>
  <si>
    <t>AZ emerging</t>
  </si>
  <si>
    <t>cyclisch</t>
  </si>
  <si>
    <t>SECT</t>
  </si>
  <si>
    <t>materials</t>
  </si>
  <si>
    <t>cons cycl</t>
  </si>
  <si>
    <t>financials</t>
  </si>
  <si>
    <t>IMMO</t>
  </si>
  <si>
    <t>licht cyclisch</t>
  </si>
  <si>
    <t>telecom</t>
  </si>
  <si>
    <t>energie</t>
  </si>
  <si>
    <t>industrials</t>
  </si>
  <si>
    <t>TECH</t>
  </si>
  <si>
    <t>defensief</t>
  </si>
  <si>
    <t>cons non cycl</t>
  </si>
  <si>
    <t>healthcare</t>
  </si>
  <si>
    <t>utilities</t>
  </si>
  <si>
    <t>TOTAL</t>
  </si>
  <si>
    <t>Carm PEP</t>
  </si>
  <si>
    <t>Lazard P</t>
  </si>
  <si>
    <t>Protea</t>
  </si>
  <si>
    <t>Aandelen</t>
  </si>
  <si>
    <t>Echiquier</t>
  </si>
  <si>
    <t>Portfolio</t>
  </si>
  <si>
    <t>Keren Patr.</t>
  </si>
  <si>
    <t>HIGH1</t>
  </si>
  <si>
    <t>COMGEST GROWTH EUROPE</t>
  </si>
  <si>
    <t>FLOSSBACH MULTIPLE OPPORTUNITIES II</t>
  </si>
  <si>
    <t>R co VALOR</t>
  </si>
  <si>
    <t>NORDEA EMERGING STARS</t>
  </si>
  <si>
    <t>PICTET MEGATRENDS</t>
  </si>
  <si>
    <t>M&amp;G GLOBAL INFRASTRUCTURE</t>
  </si>
  <si>
    <t>*</t>
  </si>
  <si>
    <t>HIGH2</t>
  </si>
  <si>
    <t>NORDEA 1 CLIMATE and Environment Global</t>
  </si>
  <si>
    <t>ATHORA CLEANTECH</t>
  </si>
  <si>
    <t>FLOSSBACH MULTIPLE OPP 2</t>
  </si>
  <si>
    <t>RCO VALOR</t>
  </si>
  <si>
    <t>Nordea EM</t>
  </si>
  <si>
    <t>BALANCED</t>
  </si>
  <si>
    <t>LOW</t>
  </si>
  <si>
    <t>ECHIQUIER</t>
  </si>
  <si>
    <t>KEREN PATRIMOINE</t>
  </si>
  <si>
    <t>CARMIGNAC PATRIMOINE EUROPE</t>
  </si>
  <si>
    <t>CARMIGNAC PATRIMOINE EMERGENTS</t>
  </si>
  <si>
    <t>LAZARD PATRIMOINE</t>
  </si>
  <si>
    <t>PROTEA</t>
  </si>
  <si>
    <t>TYPEPORTEFEUILLES VOOR DE 4 PROFIELEN</t>
  </si>
  <si>
    <t>cylisch</t>
  </si>
  <si>
    <t>licht cyclish</t>
  </si>
  <si>
    <t>Noord-Amerika</t>
  </si>
  <si>
    <t>Europa</t>
  </si>
  <si>
    <t>Emerging</t>
  </si>
  <si>
    <t>totaal</t>
  </si>
  <si>
    <t>aandelen</t>
  </si>
  <si>
    <t>MEGATREND PICTET</t>
  </si>
  <si>
    <t>M&amp;G GLOBAL INFRASTR</t>
  </si>
  <si>
    <t>PF</t>
  </si>
  <si>
    <t>EM TOTAL</t>
  </si>
  <si>
    <t>Carm PPE</t>
  </si>
  <si>
    <t>Flossbach</t>
  </si>
  <si>
    <t>AZ develop</t>
  </si>
  <si>
    <t>FLOSSBACH MO</t>
  </si>
  <si>
    <t>Nordea EM Stars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</si>
</sst>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4" xfId="0" applyBorder="1"/>
    <xf numFmtId="0" fontId="3" fillId="4" borderId="6" xfId="0" applyFont="1" applyFill="1" applyBorder="1"/>
    <xf numFmtId="0" fontId="0" fillId="0" borderId="7" xfId="0" applyBorder="1"/>
    <xf numFmtId="164" fontId="0" fillId="0" borderId="1" xfId="1" applyFont="1" applyFill="1" applyBorder="1" applyAlignment="1">
      <alignment horizontal="right" vertical="center"/>
    </xf>
    <xf numFmtId="164" fontId="0" fillId="4" borderId="1" xfId="1" applyFont="1" applyFill="1" applyBorder="1" applyAlignment="1">
      <alignment horizontal="right" vertical="center"/>
    </xf>
    <xf numFmtId="2" fontId="0" fillId="0" borderId="4" xfId="0" applyNumberFormat="1" applyBorder="1"/>
    <xf numFmtId="0" fontId="3" fillId="4" borderId="9" xfId="0" applyFont="1" applyFill="1" applyBorder="1"/>
    <xf numFmtId="0" fontId="0" fillId="0" borderId="10" xfId="0" applyBorder="1"/>
    <xf numFmtId="0" fontId="3" fillId="4" borderId="11" xfId="0" applyFont="1" applyFill="1" applyBorder="1"/>
    <xf numFmtId="0" fontId="0" fillId="0" borderId="12" xfId="0" applyBorder="1"/>
    <xf numFmtId="0" fontId="0" fillId="0" borderId="3" xfId="0" applyBorder="1"/>
    <xf numFmtId="2" fontId="0" fillId="0" borderId="3" xfId="0" applyNumberFormat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0" fontId="2" fillId="5" borderId="0" xfId="0" applyFont="1" applyFill="1"/>
    <xf numFmtId="0" fontId="4" fillId="5" borderId="0" xfId="0" applyFont="1" applyFill="1"/>
    <xf numFmtId="0" fontId="2" fillId="0" borderId="0" xfId="0" applyFont="1"/>
    <xf numFmtId="0" fontId="4" fillId="0" borderId="0" xfId="0" applyFont="1"/>
    <xf numFmtId="0" fontId="3" fillId="0" borderId="4" xfId="0" applyFont="1" applyBorder="1"/>
    <xf numFmtId="0" fontId="3" fillId="6" borderId="9" xfId="0" applyFont="1" applyFill="1" applyBorder="1"/>
    <xf numFmtId="165" fontId="0" fillId="0" borderId="4" xfId="0" applyNumberFormat="1" applyBorder="1"/>
    <xf numFmtId="0" fontId="3" fillId="6" borderId="11" xfId="0" applyFont="1" applyFill="1" applyBorder="1"/>
    <xf numFmtId="164" fontId="0" fillId="3" borderId="1" xfId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0" fontId="4" fillId="3" borderId="1" xfId="0" applyFont="1" applyFill="1" applyBorder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0" fillId="7" borderId="0" xfId="0" applyFill="1"/>
    <xf numFmtId="0" fontId="3" fillId="3" borderId="0" xfId="0" applyFont="1" applyFill="1"/>
    <xf numFmtId="10" fontId="0" fillId="0" borderId="1" xfId="0" applyNumberFormat="1" applyFill="1" applyBorder="1" applyAlignment="1">
      <alignment horizontal="right" vertical="center"/>
    </xf>
    <xf numFmtId="9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" fillId="0" borderId="1" xfId="0" applyFont="1" applyFill="1" applyBorder="1"/>
    <xf numFmtId="0" fontId="0" fillId="0" borderId="17" xfId="0" applyFill="1" applyBorder="1"/>
    <xf numFmtId="0" fontId="3" fillId="0" borderId="0" xfId="0" applyFont="1" applyFill="1" applyBorder="1"/>
    <xf numFmtId="0" fontId="0" fillId="0" borderId="0" xfId="0" applyFill="1" applyBorder="1"/>
    <xf numFmtId="2" fontId="0" fillId="3" borderId="1" xfId="0" applyNumberFormat="1" applyFill="1" applyBorder="1" applyAlignment="1">
      <alignment horizontal="right"/>
    </xf>
    <xf numFmtId="2" fontId="0" fillId="3" borderId="1" xfId="1" applyNumberFormat="1" applyFont="1" applyFill="1" applyBorder="1" applyAlignment="1">
      <alignment horizontal="right" vertical="center"/>
    </xf>
    <xf numFmtId="2" fontId="0" fillId="0" borderId="1" xfId="1" applyNumberFormat="1" applyFont="1" applyFill="1" applyBorder="1" applyAlignment="1">
      <alignment horizontal="right" vertical="center"/>
    </xf>
    <xf numFmtId="2" fontId="0" fillId="6" borderId="1" xfId="1" applyNumberFormat="1" applyFont="1" applyFill="1" applyBorder="1" applyAlignment="1">
      <alignment horizontal="right" vertical="center"/>
    </xf>
    <xf numFmtId="2" fontId="0" fillId="3" borderId="14" xfId="0" applyNumberFormat="1" applyFill="1" applyBorder="1" applyAlignment="1">
      <alignment horizontal="right"/>
    </xf>
    <xf numFmtId="2" fontId="0" fillId="0" borderId="14" xfId="1" applyNumberFormat="1" applyFont="1" applyFill="1" applyBorder="1" applyAlignment="1">
      <alignment horizontal="right" vertical="center"/>
    </xf>
    <xf numFmtId="2" fontId="0" fillId="6" borderId="14" xfId="1" applyNumberFormat="1" applyFont="1" applyFill="1" applyBorder="1" applyAlignment="1">
      <alignment horizontal="right" vertical="center"/>
    </xf>
    <xf numFmtId="166" fontId="4" fillId="5" borderId="2" xfId="1" applyNumberFormat="1" applyFont="1" applyFill="1" applyBorder="1" applyAlignment="1">
      <alignment horizontal="right" vertical="center"/>
    </xf>
    <xf numFmtId="166" fontId="4" fillId="5" borderId="0" xfId="0" applyNumberFormat="1" applyFont="1" applyFill="1" applyAlignment="1">
      <alignment horizontal="right"/>
    </xf>
    <xf numFmtId="166" fontId="4" fillId="5" borderId="4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2" fontId="0" fillId="0" borderId="0" xfId="0" applyNumberFormat="1" applyFill="1"/>
    <xf numFmtId="2" fontId="0" fillId="0" borderId="4" xfId="1" applyNumberFormat="1" applyFont="1" applyFill="1" applyBorder="1" applyAlignment="1">
      <alignment horizontal="right" vertical="center"/>
    </xf>
    <xf numFmtId="2" fontId="3" fillId="4" borderId="6" xfId="0" applyNumberFormat="1" applyFont="1" applyFill="1" applyBorder="1"/>
    <xf numFmtId="2" fontId="0" fillId="0" borderId="7" xfId="0" applyNumberFormat="1" applyBorder="1"/>
    <xf numFmtId="2" fontId="0" fillId="4" borderId="1" xfId="1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/>
    <xf numFmtId="2" fontId="0" fillId="0" borderId="10" xfId="0" applyNumberFormat="1" applyBorder="1"/>
    <xf numFmtId="2" fontId="3" fillId="4" borderId="11" xfId="0" applyNumberFormat="1" applyFont="1" applyFill="1" applyBorder="1"/>
    <xf numFmtId="2" fontId="0" fillId="0" borderId="12" xfId="0" applyNumberFormat="1" applyBorder="1"/>
    <xf numFmtId="2" fontId="0" fillId="0" borderId="3" xfId="1" applyNumberFormat="1" applyFont="1" applyFill="1" applyBorder="1" applyAlignment="1">
      <alignment horizontal="right" vertical="center"/>
    </xf>
    <xf numFmtId="2" fontId="3" fillId="0" borderId="0" xfId="0" applyNumberFormat="1" applyFont="1"/>
    <xf numFmtId="2" fontId="0" fillId="0" borderId="0" xfId="0" applyNumberFormat="1" applyAlignment="1">
      <alignment horizontal="right"/>
    </xf>
    <xf numFmtId="2" fontId="0" fillId="0" borderId="2" xfId="1" applyNumberFormat="1" applyFont="1" applyFill="1" applyBorder="1" applyAlignment="1">
      <alignment horizontal="right" vertical="center"/>
    </xf>
    <xf numFmtId="2" fontId="2" fillId="5" borderId="0" xfId="0" applyNumberFormat="1" applyFont="1" applyFill="1"/>
    <xf numFmtId="2" fontId="4" fillId="5" borderId="0" xfId="0" applyNumberFormat="1" applyFont="1" applyFill="1"/>
    <xf numFmtId="2" fontId="2" fillId="0" borderId="0" xfId="0" applyNumberFormat="1" applyFont="1"/>
    <xf numFmtId="2" fontId="4" fillId="0" borderId="0" xfId="0" applyNumberFormat="1" applyFont="1"/>
    <xf numFmtId="2" fontId="3" fillId="0" borderId="4" xfId="0" applyNumberFormat="1" applyFont="1" applyBorder="1"/>
    <xf numFmtId="2" fontId="3" fillId="2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/>
    <xf numFmtId="2" fontId="0" fillId="6" borderId="8" xfId="1" applyNumberFormat="1" applyFont="1" applyFill="1" applyBorder="1" applyAlignment="1">
      <alignment horizontal="right" vertical="center"/>
    </xf>
    <xf numFmtId="2" fontId="3" fillId="6" borderId="11" xfId="0" applyNumberFormat="1" applyFont="1" applyFill="1" applyBorder="1"/>
    <xf numFmtId="2" fontId="0" fillId="6" borderId="15" xfId="1" applyNumberFormat="1" applyFont="1" applyFill="1" applyBorder="1" applyAlignment="1">
      <alignment horizontal="right" vertical="center"/>
    </xf>
    <xf numFmtId="1" fontId="4" fillId="5" borderId="2" xfId="1" applyNumberFormat="1" applyFont="1" applyFill="1" applyBorder="1" applyAlignment="1">
      <alignment horizontal="right" vertical="center"/>
    </xf>
    <xf numFmtId="1" fontId="0" fillId="0" borderId="0" xfId="0" applyNumberFormat="1"/>
    <xf numFmtId="10" fontId="0" fillId="0" borderId="0" xfId="0" applyNumberFormat="1" applyFill="1"/>
    <xf numFmtId="0" fontId="3" fillId="0" borderId="2" xfId="0" applyFont="1" applyFill="1" applyBorder="1"/>
    <xf numFmtId="10" fontId="3" fillId="0" borderId="0" xfId="0" applyNumberFormat="1" applyFont="1" applyFill="1"/>
    <xf numFmtId="2" fontId="0" fillId="0" borderId="2" xfId="0" applyNumberFormat="1" applyFill="1" applyBorder="1" applyAlignment="1">
      <alignment horizontal="right" vertical="center"/>
    </xf>
    <xf numFmtId="2" fontId="3" fillId="0" borderId="2" xfId="0" applyNumberFormat="1" applyFont="1" applyFill="1" applyBorder="1"/>
    <xf numFmtId="9" fontId="0" fillId="0" borderId="1" xfId="0" applyNumberFormat="1" applyFill="1" applyBorder="1" applyAlignment="1">
      <alignment horizontal="right" vertical="center"/>
    </xf>
    <xf numFmtId="0" fontId="3" fillId="0" borderId="3" xfId="0" applyFont="1" applyFill="1" applyBorder="1"/>
    <xf numFmtId="2" fontId="0" fillId="0" borderId="3" xfId="0" applyNumberFormat="1" applyFill="1" applyBorder="1" applyAlignment="1">
      <alignment horizontal="right" vertical="center"/>
    </xf>
    <xf numFmtId="2" fontId="3" fillId="0" borderId="3" xfId="0" applyNumberFormat="1" applyFont="1" applyFill="1" applyBorder="1"/>
    <xf numFmtId="1" fontId="2" fillId="5" borderId="0" xfId="0" applyNumberFormat="1" applyFont="1" applyFill="1"/>
    <xf numFmtId="1" fontId="4" fillId="5" borderId="0" xfId="0" applyNumberFormat="1" applyFont="1" applyFill="1"/>
    <xf numFmtId="1" fontId="4" fillId="5" borderId="0" xfId="0" applyNumberFormat="1" applyFont="1" applyFill="1" applyAlignment="1">
      <alignment horizontal="right"/>
    </xf>
    <xf numFmtId="1" fontId="4" fillId="5" borderId="4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8" borderId="22" xfId="0" applyFont="1" applyFill="1" applyBorder="1"/>
    <xf numFmtId="10" fontId="3" fillId="8" borderId="24" xfId="0" applyNumberFormat="1" applyFont="1" applyFill="1" applyBorder="1" applyAlignment="1">
      <alignment horizontal="right"/>
    </xf>
    <xf numFmtId="0" fontId="3" fillId="8" borderId="23" xfId="0" applyFont="1" applyFill="1" applyBorder="1"/>
    <xf numFmtId="0" fontId="3" fillId="8" borderId="23" xfId="0" applyFont="1" applyFill="1" applyBorder="1" applyAlignment="1"/>
    <xf numFmtId="0" fontId="0" fillId="3" borderId="0" xfId="0" applyFill="1" applyAlignment="1"/>
    <xf numFmtId="0" fontId="0" fillId="3" borderId="9" xfId="0" applyFill="1" applyBorder="1"/>
    <xf numFmtId="0" fontId="0" fillId="3" borderId="0" xfId="0" applyFill="1" applyBorder="1"/>
    <xf numFmtId="0" fontId="0" fillId="3" borderId="0" xfId="0" applyFill="1" applyBorder="1" applyAlignment="1"/>
    <xf numFmtId="10" fontId="0" fillId="3" borderId="10" xfId="0" applyNumberFormat="1" applyFont="1" applyFill="1" applyBorder="1" applyAlignment="1">
      <alignment horizontal="right"/>
    </xf>
    <xf numFmtId="0" fontId="0" fillId="3" borderId="11" xfId="0" applyFill="1" applyBorder="1"/>
    <xf numFmtId="0" fontId="0" fillId="3" borderId="21" xfId="0" applyFill="1" applyBorder="1"/>
    <xf numFmtId="10" fontId="0" fillId="3" borderId="12" xfId="0" applyNumberFormat="1" applyFont="1" applyFill="1" applyBorder="1" applyAlignment="1">
      <alignment horizontal="right"/>
    </xf>
    <xf numFmtId="10" fontId="0" fillId="3" borderId="0" xfId="0" applyNumberFormat="1" applyFont="1" applyFill="1" applyAlignment="1">
      <alignment horizontal="right"/>
    </xf>
    <xf numFmtId="0" fontId="0" fillId="3" borderId="9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10" fontId="0" fillId="3" borderId="1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ont="1" applyFill="1"/>
    <xf numFmtId="0" fontId="0" fillId="3" borderId="0" xfId="0" applyFont="1" applyFill="1" applyBorder="1"/>
    <xf numFmtId="0" fontId="0" fillId="3" borderId="11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21" xfId="0" applyFont="1" applyFill="1" applyBorder="1"/>
    <xf numFmtId="0" fontId="0" fillId="3" borderId="0" xfId="0" applyFill="1" applyBorder="1" applyAlignment="1">
      <alignment horizontal="center"/>
    </xf>
    <xf numFmtId="0" fontId="3" fillId="6" borderId="25" xfId="0" applyFont="1" applyFill="1" applyBorder="1"/>
    <xf numFmtId="2" fontId="3" fillId="6" borderId="17" xfId="0" applyNumberFormat="1" applyFont="1" applyFill="1" applyBorder="1"/>
    <xf numFmtId="0" fontId="3" fillId="6" borderId="17" xfId="0" applyFont="1" applyFill="1" applyBorder="1"/>
    <xf numFmtId="0" fontId="3" fillId="6" borderId="5" xfId="0" applyFont="1" applyFill="1" applyBorder="1"/>
    <xf numFmtId="2" fontId="3" fillId="6" borderId="0" xfId="0" applyNumberFormat="1" applyFont="1" applyFill="1" applyBorder="1"/>
    <xf numFmtId="0" fontId="3" fillId="6" borderId="0" xfId="0" applyFont="1" applyFill="1" applyBorder="1"/>
    <xf numFmtId="0" fontId="3" fillId="6" borderId="27" xfId="0" applyFont="1" applyFill="1" applyBorder="1"/>
    <xf numFmtId="2" fontId="3" fillId="6" borderId="13" xfId="0" applyNumberFormat="1" applyFont="1" applyFill="1" applyBorder="1"/>
    <xf numFmtId="0" fontId="3" fillId="6" borderId="13" xfId="0" applyFont="1" applyFill="1" applyBorder="1"/>
    <xf numFmtId="0" fontId="3" fillId="9" borderId="25" xfId="0" applyFont="1" applyFill="1" applyBorder="1"/>
    <xf numFmtId="2" fontId="3" fillId="9" borderId="17" xfId="0" applyNumberFormat="1" applyFont="1" applyFill="1" applyBorder="1"/>
    <xf numFmtId="0" fontId="3" fillId="9" borderId="17" xfId="0" applyFont="1" applyFill="1" applyBorder="1"/>
    <xf numFmtId="0" fontId="3" fillId="9" borderId="5" xfId="0" applyFont="1" applyFill="1" applyBorder="1"/>
    <xf numFmtId="2" fontId="3" fillId="9" borderId="0" xfId="0" applyNumberFormat="1" applyFont="1" applyFill="1" applyBorder="1"/>
    <xf numFmtId="0" fontId="3" fillId="9" borderId="0" xfId="0" applyFont="1" applyFill="1" applyBorder="1"/>
    <xf numFmtId="0" fontId="3" fillId="9" borderId="27" xfId="0" applyFont="1" applyFill="1" applyBorder="1"/>
    <xf numFmtId="2" fontId="3" fillId="9" borderId="13" xfId="0" applyNumberFormat="1" applyFont="1" applyFill="1" applyBorder="1"/>
    <xf numFmtId="0" fontId="3" fillId="9" borderId="13" xfId="0" applyFont="1" applyFill="1" applyBorder="1"/>
    <xf numFmtId="0" fontId="3" fillId="3" borderId="18" xfId="0" applyFont="1" applyFill="1" applyBorder="1"/>
    <xf numFmtId="1" fontId="3" fillId="3" borderId="19" xfId="0" applyNumberFormat="1" applyFont="1" applyFill="1" applyBorder="1"/>
    <xf numFmtId="0" fontId="3" fillId="3" borderId="19" xfId="0" applyFont="1" applyFill="1" applyBorder="1"/>
    <xf numFmtId="1" fontId="3" fillId="3" borderId="8" xfId="0" applyNumberFormat="1" applyFont="1" applyFill="1" applyBorder="1"/>
    <xf numFmtId="2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/>
    <xf numFmtId="0" fontId="10" fillId="8" borderId="25" xfId="0" applyFont="1" applyFill="1" applyBorder="1"/>
    <xf numFmtId="0" fontId="10" fillId="8" borderId="17" xfId="0" applyFont="1" applyFill="1" applyBorder="1"/>
    <xf numFmtId="0" fontId="10" fillId="8" borderId="26" xfId="0" applyFont="1" applyFill="1" applyBorder="1"/>
    <xf numFmtId="0" fontId="11" fillId="8" borderId="25" xfId="0" applyFont="1" applyFill="1" applyBorder="1"/>
    <xf numFmtId="0" fontId="11" fillId="8" borderId="17" xfId="0" applyFont="1" applyFill="1" applyBorder="1"/>
    <xf numFmtId="0" fontId="11" fillId="8" borderId="26" xfId="0" applyFont="1" applyFill="1" applyBorder="1"/>
    <xf numFmtId="2" fontId="8" fillId="0" borderId="27" xfId="0" applyNumberFormat="1" applyFont="1" applyFill="1" applyBorder="1"/>
    <xf numFmtId="2" fontId="8" fillId="0" borderId="13" xfId="0" applyNumberFormat="1" applyFont="1" applyFill="1" applyBorder="1"/>
    <xf numFmtId="1" fontId="11" fillId="0" borderId="28" xfId="0" applyNumberFormat="1" applyFont="1" applyFill="1" applyBorder="1"/>
    <xf numFmtId="0" fontId="3" fillId="8" borderId="0" xfId="0" applyFont="1" applyFill="1"/>
    <xf numFmtId="0" fontId="0" fillId="8" borderId="0" xfId="0" applyFill="1"/>
    <xf numFmtId="0" fontId="6" fillId="8" borderId="19" xfId="0" applyFont="1" applyFill="1" applyBorder="1" applyAlignment="1">
      <alignment horizontal="left" vertical="center"/>
    </xf>
    <xf numFmtId="0" fontId="10" fillId="8" borderId="0" xfId="0" applyFont="1" applyFill="1"/>
    <xf numFmtId="0" fontId="7" fillId="8" borderId="0" xfId="0" applyFont="1" applyFill="1"/>
    <xf numFmtId="0" fontId="10" fillId="8" borderId="17" xfId="0" applyFont="1" applyFill="1" applyBorder="1" applyAlignment="1">
      <alignment horizontal="left" vertical="center"/>
    </xf>
    <xf numFmtId="10" fontId="0" fillId="0" borderId="2" xfId="0" applyNumberFormat="1" applyFill="1" applyBorder="1" applyAlignment="1">
      <alignment horizontal="right" vertical="center"/>
    </xf>
    <xf numFmtId="0" fontId="3" fillId="2" borderId="25" xfId="0" applyFont="1" applyFill="1" applyBorder="1"/>
    <xf numFmtId="2" fontId="3" fillId="2" borderId="17" xfId="0" applyNumberFormat="1" applyFont="1" applyFill="1" applyBorder="1"/>
    <xf numFmtId="0" fontId="3" fillId="2" borderId="17" xfId="0" applyFont="1" applyFill="1" applyBorder="1"/>
    <xf numFmtId="0" fontId="3" fillId="2" borderId="5" xfId="0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/>
    <xf numFmtId="0" fontId="3" fillId="2" borderId="27" xfId="0" applyFont="1" applyFill="1" applyBorder="1"/>
    <xf numFmtId="2" fontId="3" fillId="2" borderId="13" xfId="0" applyNumberFormat="1" applyFont="1" applyFill="1" applyBorder="1"/>
    <xf numFmtId="0" fontId="3" fillId="2" borderId="13" xfId="0" applyFont="1" applyFill="1" applyBorder="1"/>
    <xf numFmtId="10" fontId="0" fillId="0" borderId="3" xfId="0" applyNumberFormat="1" applyFill="1" applyBorder="1" applyAlignment="1">
      <alignment horizontal="right" vertical="center"/>
    </xf>
    <xf numFmtId="0" fontId="0" fillId="2" borderId="17" xfId="0" applyFont="1" applyFill="1" applyBorder="1"/>
    <xf numFmtId="2" fontId="0" fillId="2" borderId="26" xfId="0" applyNumberFormat="1" applyFont="1" applyFill="1" applyBorder="1"/>
    <xf numFmtId="0" fontId="0" fillId="2" borderId="0" xfId="0" applyFont="1" applyFill="1" applyBorder="1"/>
    <xf numFmtId="2" fontId="0" fillId="2" borderId="20" xfId="0" applyNumberFormat="1" applyFont="1" applyFill="1" applyBorder="1"/>
    <xf numFmtId="0" fontId="0" fillId="2" borderId="13" xfId="0" applyFont="1" applyFill="1" applyBorder="1"/>
    <xf numFmtId="2" fontId="0" fillId="2" borderId="28" xfId="0" applyNumberFormat="1" applyFont="1" applyFill="1" applyBorder="1"/>
    <xf numFmtId="0" fontId="0" fillId="6" borderId="17" xfId="0" applyFont="1" applyFill="1" applyBorder="1"/>
    <xf numFmtId="2" fontId="0" fillId="6" borderId="26" xfId="0" applyNumberFormat="1" applyFont="1" applyFill="1" applyBorder="1"/>
    <xf numFmtId="0" fontId="0" fillId="6" borderId="0" xfId="0" applyFont="1" applyFill="1" applyBorder="1"/>
    <xf numFmtId="2" fontId="0" fillId="6" borderId="20" xfId="0" applyNumberFormat="1" applyFont="1" applyFill="1" applyBorder="1"/>
    <xf numFmtId="0" fontId="0" fillId="6" borderId="13" xfId="0" applyFont="1" applyFill="1" applyBorder="1"/>
    <xf numFmtId="2" fontId="0" fillId="6" borderId="28" xfId="0" applyNumberFormat="1" applyFont="1" applyFill="1" applyBorder="1"/>
    <xf numFmtId="0" fontId="0" fillId="9" borderId="17" xfId="0" applyFont="1" applyFill="1" applyBorder="1"/>
    <xf numFmtId="2" fontId="0" fillId="9" borderId="26" xfId="0" applyNumberFormat="1" applyFont="1" applyFill="1" applyBorder="1"/>
    <xf numFmtId="0" fontId="0" fillId="9" borderId="0" xfId="0" applyFont="1" applyFill="1" applyBorder="1"/>
    <xf numFmtId="2" fontId="0" fillId="9" borderId="20" xfId="0" applyNumberFormat="1" applyFont="1" applyFill="1" applyBorder="1"/>
    <xf numFmtId="0" fontId="0" fillId="9" borderId="13" xfId="0" applyFont="1" applyFill="1" applyBorder="1"/>
    <xf numFmtId="2" fontId="0" fillId="9" borderId="28" xfId="0" applyNumberFormat="1" applyFont="1" applyFill="1" applyBorder="1"/>
    <xf numFmtId="0" fontId="3" fillId="3" borderId="2" xfId="0" applyFont="1" applyFill="1" applyBorder="1"/>
    <xf numFmtId="2" fontId="0" fillId="10" borderId="0" xfId="0" applyNumberFormat="1" applyFill="1"/>
    <xf numFmtId="0" fontId="3" fillId="2" borderId="0" xfId="0" applyFont="1" applyFill="1" applyAlignment="1">
      <alignment horizontal="center"/>
    </xf>
    <xf numFmtId="164" fontId="0" fillId="6" borderId="1" xfId="1" applyFont="1" applyFill="1" applyBorder="1" applyAlignment="1">
      <alignment horizontal="right" vertical="center"/>
    </xf>
    <xf numFmtId="164" fontId="0" fillId="0" borderId="18" xfId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0" fillId="6" borderId="8" xfId="1" applyFont="1" applyFill="1" applyBorder="1" applyAlignment="1">
      <alignment horizontal="right" vertical="center"/>
    </xf>
    <xf numFmtId="0" fontId="0" fillId="0" borderId="14" xfId="0" applyBorder="1" applyAlignment="1">
      <alignment horizontal="right"/>
    </xf>
    <xf numFmtId="164" fontId="0" fillId="6" borderId="15" xfId="1" applyFont="1" applyFill="1" applyBorder="1" applyAlignment="1">
      <alignment horizontal="right" vertical="center"/>
    </xf>
    <xf numFmtId="164" fontId="0" fillId="0" borderId="14" xfId="1" applyFont="1" applyFill="1" applyBorder="1" applyAlignment="1">
      <alignment horizontal="right" vertical="center"/>
    </xf>
    <xf numFmtId="164" fontId="0" fillId="0" borderId="29" xfId="1" applyFont="1" applyFill="1" applyBorder="1" applyAlignment="1">
      <alignment horizontal="right" vertical="center"/>
    </xf>
    <xf numFmtId="164" fontId="0" fillId="6" borderId="14" xfId="1" applyFont="1" applyFill="1" applyBorder="1" applyAlignment="1">
      <alignment horizontal="right" vertical="center"/>
    </xf>
    <xf numFmtId="10" fontId="0" fillId="3" borderId="0" xfId="0" applyNumberFormat="1" applyFill="1"/>
    <xf numFmtId="10" fontId="0" fillId="3" borderId="1" xfId="0" applyNumberFormat="1" applyFill="1" applyBorder="1" applyAlignment="1">
      <alignment horizontal="right" vertical="center"/>
    </xf>
    <xf numFmtId="164" fontId="0" fillId="11" borderId="14" xfId="1" applyFont="1" applyFill="1" applyBorder="1" applyAlignment="1">
      <alignment horizontal="right" vertical="center"/>
    </xf>
    <xf numFmtId="0" fontId="6" fillId="8" borderId="0" xfId="0" applyFont="1" applyFill="1" applyAlignment="1">
      <alignment horizontal="left" vertical="center"/>
    </xf>
    <xf numFmtId="0" fontId="0" fillId="8" borderId="0" xfId="0" applyFont="1" applyFill="1"/>
    <xf numFmtId="0" fontId="0" fillId="3" borderId="1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right" vertical="center"/>
    </xf>
    <xf numFmtId="0" fontId="3" fillId="3" borderId="3" xfId="0" applyFont="1" applyFill="1" applyBorder="1"/>
    <xf numFmtId="0" fontId="0" fillId="3" borderId="4" xfId="0" applyFill="1" applyBorder="1"/>
    <xf numFmtId="2" fontId="0" fillId="4" borderId="4" xfId="1" applyNumberFormat="1" applyFont="1" applyFill="1" applyBorder="1" applyAlignment="1">
      <alignment horizontal="right" vertical="center"/>
    </xf>
    <xf numFmtId="2" fontId="0" fillId="4" borderId="3" xfId="1" applyNumberFormat="1" applyFont="1" applyFill="1" applyBorder="1" applyAlignment="1">
      <alignment horizontal="right" vertical="center"/>
    </xf>
    <xf numFmtId="2" fontId="0" fillId="4" borderId="2" xfId="1" applyNumberFormat="1" applyFont="1" applyFill="1" applyBorder="1" applyAlignment="1">
      <alignment horizontal="right" vertical="center"/>
    </xf>
    <xf numFmtId="164" fontId="0" fillId="6" borderId="18" xfId="1" applyFont="1" applyFill="1" applyBorder="1" applyAlignment="1">
      <alignment horizontal="right" vertical="center"/>
    </xf>
    <xf numFmtId="164" fontId="0" fillId="6" borderId="29" xfId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2" fontId="8" fillId="0" borderId="27" xfId="0" applyNumberFormat="1" applyFont="1" applyBorder="1"/>
    <xf numFmtId="2" fontId="8" fillId="0" borderId="13" xfId="0" applyNumberFormat="1" applyFont="1" applyBorder="1"/>
    <xf numFmtId="1" fontId="11" fillId="0" borderId="28" xfId="0" applyNumberFormat="1" applyFont="1" applyBorder="1"/>
    <xf numFmtId="10" fontId="0" fillId="12" borderId="0" xfId="0" applyNumberFormat="1" applyFont="1" applyFill="1" applyAlignment="1">
      <alignment horizontal="right"/>
    </xf>
    <xf numFmtId="10" fontId="3" fillId="3" borderId="0" xfId="0" applyNumberFormat="1" applyFont="1" applyFill="1" applyBorder="1" applyAlignment="1">
      <alignment horizontal="right"/>
    </xf>
    <xf numFmtId="10" fontId="0" fillId="0" borderId="0" xfId="0" applyNumberFormat="1"/>
    <xf numFmtId="0" fontId="9" fillId="3" borderId="0" xfId="0" applyFont="1" applyFill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ColorStyle" Target="colors1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ColorStyle" Target="colors1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ColorStyle" Target="colors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blipFill dpi="0"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A7-4EAC-8C34-F55609D08F21}"/>
              </c:ext>
            </c:extLst>
          </c:dPt>
          <c:dPt>
            <c:idx val="1"/>
            <c:spPr>
              <a:blipFill dpi="0" rotWithShape="1">
                <a:blip xmlns:r="http://schemas.openxmlformats.org/officeDocument/2006/relationships" r:embed="rId2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FA7-4EAC-8C34-F55609D08F21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A7-4EAC-8C34-F55609D08F21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FA7-4EAC-8C34-F55609D08F21}"/>
              </c:ext>
            </c:extLst>
          </c:dPt>
          <c:dLbls>
            <c:dLbl>
              <c:idx val="2"/>
              <c:layout>
                <c:manualLayout>
                  <c:x val="8.1617087167183522E-2"/>
                  <c:y val="-1.755610423130540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Azië</a:t>
                    </a:r>
                    <a:endParaRPr lang="en-US" sz="1100" b="1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FA7-4EAC-8C34-F55609D08F21}"/>
                </c:ext>
              </c:extLst>
            </c:dLbl>
            <c:dLbl>
              <c:idx val="3"/>
              <c:layout>
                <c:manualLayout>
                  <c:x val="5.7642985064468237E-2"/>
                  <c:y val="0.13716392634798208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EM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FA7-4EAC-8C34-F55609D08F21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BalancedGeo!$K$3:$N$3</c:f>
              <c:strCache>
                <c:ptCount val="4"/>
                <c:pt idx="0">
                  <c:v>Noord-Amerika</c:v>
                </c:pt>
                <c:pt idx="1">
                  <c:v>Europa</c:v>
                </c:pt>
                <c:pt idx="2">
                  <c:v>AZ developped</c:v>
                </c:pt>
                <c:pt idx="3">
                  <c:v>Emerging</c:v>
                </c:pt>
              </c:strCache>
            </c:strRef>
          </c:cat>
          <c:val>
            <c:numRef>
              <c:f>BalancedGeo!$K$4:$N$4</c:f>
              <c:numCache>
                <c:formatCode>0.00</c:formatCode>
                <c:ptCount val="4"/>
                <c:pt idx="0">
                  <c:v>29.28</c:v>
                </c:pt>
                <c:pt idx="1">
                  <c:v>42.080000000000005</c:v>
                </c:pt>
                <c:pt idx="2">
                  <c:v>13.359999999999998</c:v>
                </c:pt>
                <c:pt idx="3">
                  <c:v>15.132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A7-4EAC-8C34-F55609D08F21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LOW</a:t>
            </a:r>
            <a:r>
              <a:rPr lang="en-US" sz="1600" b="1" baseline="0"/>
              <a:t> s</a:t>
            </a:r>
            <a:r>
              <a:rPr lang="en-US" sz="1600" b="1"/>
              <a:t>ector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472-4416-A744-93FACD21EF27}"/>
              </c:ext>
            </c:extLst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72-4416-A744-93FACD21EF27}"/>
              </c:ext>
            </c:extLst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472-4416-A744-93FACD21EF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(LowSect!$A$4,LowSect!$A$8,LowSect!$A$12)</c:f>
              <c:strCache>
                <c:ptCount val="3"/>
                <c:pt idx="0">
                  <c:v>cylisch</c:v>
                </c:pt>
                <c:pt idx="1">
                  <c:v>licht cyclish</c:v>
                </c:pt>
                <c:pt idx="2">
                  <c:v>defensief</c:v>
                </c:pt>
              </c:strCache>
            </c:strRef>
          </c:cat>
          <c:val>
            <c:numRef>
              <c:f>(LowSect!$B$4,LowSect!$B$8,LowSect!$B$12)</c:f>
              <c:numCache>
                <c:formatCode>0.00</c:formatCode>
                <c:ptCount val="3"/>
                <c:pt idx="0">
                  <c:v>42.209999999999994</c:v>
                </c:pt>
                <c:pt idx="1">
                  <c:v>40.424999999999997</c:v>
                </c:pt>
                <c:pt idx="2">
                  <c:v>17.035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2-4416-A744-93FACD21EF27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blipFill dpi="0"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AEC-4F40-96C9-0975EE987366}"/>
              </c:ext>
            </c:extLst>
          </c:dPt>
          <c:dPt>
            <c:idx val="1"/>
            <c:spPr>
              <a:blipFill dpi="0" rotWithShape="1">
                <a:blip xmlns:r="http://schemas.openxmlformats.org/officeDocument/2006/relationships" r:embed="rId2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EC-4F40-96C9-0975EE987366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AEC-4F40-96C9-0975EE987366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EC-4F40-96C9-0975EE987366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Azië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AEC-4F40-96C9-0975EE98736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EM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AEC-4F40-96C9-0975EE987366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HIGH1Geo!$M$2:$P$2</c:f>
              <c:strCache>
                <c:ptCount val="4"/>
                <c:pt idx="0">
                  <c:v>Noord-Amerika</c:v>
                </c:pt>
                <c:pt idx="1">
                  <c:v>Europa</c:v>
                </c:pt>
                <c:pt idx="2">
                  <c:v>AZ developped</c:v>
                </c:pt>
                <c:pt idx="3">
                  <c:v>Emerging</c:v>
                </c:pt>
              </c:strCache>
            </c:strRef>
          </c:cat>
          <c:val>
            <c:numRef>
              <c:f>HIGH1Geo!$M$3:$P$3</c:f>
              <c:numCache>
                <c:formatCode>0.00</c:formatCode>
                <c:ptCount val="4"/>
                <c:pt idx="0">
                  <c:v>37.701999999999998</c:v>
                </c:pt>
                <c:pt idx="1">
                  <c:v>35.968000000000004</c:v>
                </c:pt>
                <c:pt idx="2">
                  <c:v>9.1600000000000019</c:v>
                </c:pt>
                <c:pt idx="3">
                  <c:v>17.056000000000001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EC-4F40-96C9-0975EE987366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HIGH1 Sector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9B-466C-8F84-7DC87CDD59E0}"/>
              </c:ext>
            </c:extLst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9B-466C-8F84-7DC87CDD59E0}"/>
              </c:ext>
            </c:extLst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39B-466C-8F84-7DC87CDD59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(HIGH1Sect!$A$4,HIGH1Sect!$A$8,HIGH1Sect!$A$12)</c:f>
              <c:strCache>
                <c:ptCount val="3"/>
                <c:pt idx="0">
                  <c:v>cylisch</c:v>
                </c:pt>
                <c:pt idx="1">
                  <c:v>licht cyclish</c:v>
                </c:pt>
                <c:pt idx="2">
                  <c:v>defensief</c:v>
                </c:pt>
              </c:strCache>
            </c:strRef>
          </c:cat>
          <c:val>
            <c:numRef>
              <c:f>(HIGH1Sect!$B$4,HIGH1Sect!$B$8,HIGH1Sect!$B$12)</c:f>
              <c:numCache>
                <c:formatCode>0.00</c:formatCode>
                <c:ptCount val="3"/>
                <c:pt idx="0">
                  <c:v>32.752000000000002</c:v>
                </c:pt>
                <c:pt idx="1">
                  <c:v>41.06</c:v>
                </c:pt>
                <c:pt idx="2">
                  <c:v>26.238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B-466C-8F84-7DC87CDD59E0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blipFill dpi="0"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F1-46F9-B505-C2ED7BD2FC2F}"/>
              </c:ext>
            </c:extLst>
          </c:dPt>
          <c:dPt>
            <c:idx val="1"/>
            <c:spPr>
              <a:blipFill dpi="0" rotWithShape="1">
                <a:blip xmlns:r="http://schemas.openxmlformats.org/officeDocument/2006/relationships" r:embed="rId2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F1-46F9-B505-C2ED7BD2FC2F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F1-46F9-B505-C2ED7BD2FC2F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F1-46F9-B505-C2ED7BD2FC2F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Azië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CF1-46F9-B505-C2ED7BD2FC2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EM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CF1-46F9-B505-C2ED7BD2FC2F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[1]HIGH2Geo!$O$2:$R$2</c:f>
              <c:strCache>
                <c:ptCount val="4"/>
                <c:pt idx="0">
                  <c:v>Noord-Amerika</c:v>
                </c:pt>
                <c:pt idx="1">
                  <c:v>Europa</c:v>
                </c:pt>
                <c:pt idx="2">
                  <c:v>AZ developped</c:v>
                </c:pt>
                <c:pt idx="3">
                  <c:v>Emerging</c:v>
                </c:pt>
              </c:strCache>
            </c:strRef>
          </c:cat>
          <c:val>
            <c:numRef>
              <c:f>[1]HIGH2Geo!$O$3:$R$3</c:f>
              <c:numCache>
                <c:formatCode>General</c:formatCode>
                <c:ptCount val="4"/>
                <c:pt idx="0">
                  <c:v>64.34</c:v>
                </c:pt>
                <c:pt idx="1">
                  <c:v>16.11</c:v>
                </c:pt>
                <c:pt idx="2">
                  <c:v>11.59</c:v>
                </c:pt>
                <c:pt idx="3">
                  <c:v>7.97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F1-46F9-B505-C2ED7BD2FC2F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HIGH2</a:t>
            </a:r>
            <a:r>
              <a:rPr lang="en-US" sz="1600" b="1" baseline="0"/>
              <a:t> Sector</a:t>
            </a:r>
            <a:endParaRPr lang="en-US" sz="1600" b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7E1-4D21-A02C-7401FF0C9E9D}"/>
              </c:ext>
            </c:extLst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E1-4D21-A02C-7401FF0C9E9D}"/>
              </c:ext>
            </c:extLst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7E1-4D21-A02C-7401FF0C9E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(HIGH2Sect!$A$4,HIGH2Sect!$A$8,HIGH2Sect!$A$12)</c:f>
              <c:strCache>
                <c:ptCount val="3"/>
                <c:pt idx="0">
                  <c:v>cylisch</c:v>
                </c:pt>
                <c:pt idx="1">
                  <c:v>licht cyclish</c:v>
                </c:pt>
                <c:pt idx="2">
                  <c:v>defensief</c:v>
                </c:pt>
              </c:strCache>
            </c:strRef>
          </c:cat>
          <c:val>
            <c:numRef>
              <c:f>(HIGH2Sect!$B$4,HIGH2Sect!$B$8,HIGH2Sect!$B$12)</c:f>
              <c:numCache>
                <c:formatCode>0.00</c:formatCode>
                <c:ptCount val="3"/>
                <c:pt idx="0">
                  <c:v>32.47</c:v>
                </c:pt>
                <c:pt idx="1">
                  <c:v>45.272999999999996</c:v>
                </c:pt>
                <c:pt idx="2">
                  <c:v>22.2455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1-4D21-A02C-7401FF0C9E9D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blipFill dpi="0"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A7-4EAC-8C34-F55609D08F21}"/>
              </c:ext>
            </c:extLst>
          </c:dPt>
          <c:dPt>
            <c:idx val="1"/>
            <c:spPr>
              <a:blipFill dpi="0" rotWithShape="1">
                <a:blip xmlns:r="http://schemas.openxmlformats.org/officeDocument/2006/relationships" r:embed="rId2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FA7-4EAC-8C34-F55609D08F21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A7-4EAC-8C34-F55609D08F21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FA7-4EAC-8C34-F55609D08F21}"/>
              </c:ext>
            </c:extLst>
          </c:dPt>
          <c:dLbls>
            <c:dLbl>
              <c:idx val="2"/>
              <c:layout>
                <c:manualLayout>
                  <c:x val="8.1617087167183522E-2"/>
                  <c:y val="-1.755610423130540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Azië</a:t>
                    </a:r>
                    <a:endParaRPr lang="en-US" sz="1100" b="1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FA7-4EAC-8C34-F55609D08F21}"/>
                </c:ext>
              </c:extLst>
            </c:dLbl>
            <c:dLbl>
              <c:idx val="3"/>
              <c:layout>
                <c:manualLayout>
                  <c:x val="5.7642985064468237E-2"/>
                  <c:y val="0.13716392634798208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EM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FA7-4EAC-8C34-F55609D08F21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BalancedGeo!$K$3:$N$3</c:f>
              <c:strCache>
                <c:ptCount val="4"/>
                <c:pt idx="0">
                  <c:v>Noord-Amerika</c:v>
                </c:pt>
                <c:pt idx="1">
                  <c:v>Europa</c:v>
                </c:pt>
                <c:pt idx="2">
                  <c:v>AZ developped</c:v>
                </c:pt>
                <c:pt idx="3">
                  <c:v>Emerging</c:v>
                </c:pt>
              </c:strCache>
            </c:strRef>
          </c:cat>
          <c:val>
            <c:numRef>
              <c:f>BalancedGeo!$K$4:$N$4</c:f>
              <c:numCache>
                <c:formatCode>0.00</c:formatCode>
                <c:ptCount val="4"/>
                <c:pt idx="0">
                  <c:v>29.28</c:v>
                </c:pt>
                <c:pt idx="1">
                  <c:v>42.080000000000005</c:v>
                </c:pt>
                <c:pt idx="2">
                  <c:v>13.359999999999998</c:v>
                </c:pt>
                <c:pt idx="3">
                  <c:v>15.132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A7-4EAC-8C34-F55609D08F21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16-4708-B91A-636B3A7F8352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16-4708-B91A-636B3A7F8352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16-4708-B91A-636B3A7F8352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54-4ABF-8C75-3C31972DDD45}"/>
              </c:ext>
            </c:extLst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54-4ABF-8C75-3C31972DDD45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354-4ABF-8C75-3C31972DDD45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354-4ABF-8C75-3C31972DDD45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354-4ABF-8C75-3C31972DDD45}"/>
              </c:ext>
            </c:extLst>
          </c:dPt>
          <c:dPt>
            <c:idx val="8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354-4ABF-8C75-3C31972DD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BalancedSect!$A$4:$A$12</c:f>
              <c:strCache>
                <c:ptCount val="9"/>
                <c:pt idx="0">
                  <c:v>cylisch</c:v>
                </c:pt>
                <c:pt idx="4">
                  <c:v>licht cyclish</c:v>
                </c:pt>
                <c:pt idx="8">
                  <c:v>defensief</c:v>
                </c:pt>
              </c:strCache>
            </c:strRef>
          </c:cat>
          <c:val>
            <c:numRef>
              <c:f>BalancedSect!$B$4:$B$12</c:f>
              <c:numCache>
                <c:formatCode>0.00</c:formatCode>
                <c:ptCount val="9"/>
                <c:pt idx="0">
                  <c:v>36.124000000000002</c:v>
                </c:pt>
                <c:pt idx="4">
                  <c:v>38.040000000000006</c:v>
                </c:pt>
                <c:pt idx="8">
                  <c:v>25.720000000000002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D5-4987-AAF0-8ECF2385CFD5}"/>
            </c:ext>
          </c:extLst>
        </c:ser>
        <c:dLbls>
          <c:showVal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>
        <c:manualLayout>
          <c:layoutTarget val="inner"/>
          <c:xMode val="edge"/>
          <c:yMode val="edge"/>
          <c:x val="0.26404431722251331"/>
          <c:y val="0.23292708648564409"/>
          <c:w val="0.47946121659386781"/>
          <c:h val="0.76610146695156034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FD-4777-AA91-A909DB65FA31}"/>
              </c:ext>
            </c:extLst>
          </c:dPt>
          <c:val>
            <c:numRef>
              <c:f>BalancedSect!#REF!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BalancedSect!#REF!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E68-4CA5-B0ED-DBC427BA0177}"/>
            </c:ext>
          </c:extLst>
        </c:ser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25838922065878"/>
          <c:y val="7.5084443710815824E-2"/>
          <c:w val="0.73462472173516491"/>
          <c:h val="8.897417321583056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34-419A-8FDB-11F9EA56D41F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34-419A-8FDB-11F9EA56D41F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34-419A-8FDB-11F9EA56D41F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CB6-4D45-BF6A-C9D41247C5F7}"/>
              </c:ext>
            </c:extLst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CB6-4D45-BF6A-C9D41247C5F7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CB6-4D45-BF6A-C9D41247C5F7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CB6-4D45-BF6A-C9D41247C5F7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CB6-4D45-BF6A-C9D41247C5F7}"/>
              </c:ext>
            </c:extLst>
          </c:dPt>
          <c:dPt>
            <c:idx val="8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CB6-4D45-BF6A-C9D41247C5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BalancedSect!$A$4:$A$12</c:f>
              <c:strCache>
                <c:ptCount val="9"/>
                <c:pt idx="0">
                  <c:v>cylisch</c:v>
                </c:pt>
                <c:pt idx="4">
                  <c:v>licht cyclish</c:v>
                </c:pt>
                <c:pt idx="8">
                  <c:v>defensief</c:v>
                </c:pt>
              </c:strCache>
            </c:strRef>
          </c:cat>
          <c:val>
            <c:numRef>
              <c:f>BalancedSect!$B$4:$B$12</c:f>
              <c:numCache>
                <c:formatCode>0.00</c:formatCode>
                <c:ptCount val="9"/>
                <c:pt idx="0">
                  <c:v>36.124000000000002</c:v>
                </c:pt>
                <c:pt idx="4">
                  <c:v>38.040000000000006</c:v>
                </c:pt>
                <c:pt idx="8">
                  <c:v>25.720000000000002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34-419A-8FDB-11F9EA56D41F}"/>
            </c:ext>
          </c:extLst>
        </c:ser>
        <c:dLbls>
          <c:showVal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C9-42F4-8742-B0F68C68B216}"/>
              </c:ext>
            </c:extLst>
          </c:dPt>
          <c:val>
            <c:numRef>
              <c:f>BalancedSect!#REF!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BalancedSect!#REF!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69C9-42F4-8742-B0F68C68B216}"/>
            </c:ext>
          </c:extLst>
        </c:ser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96-4BCF-8A43-B10C9421AC04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96-4BCF-8A43-B10C9421AC04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96-4BCF-8A43-B10C9421AC04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23-4FB2-8F7C-DAE4038CDA13}"/>
              </c:ext>
            </c:extLst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23-4FB2-8F7C-DAE4038CDA13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23-4FB2-8F7C-DAE4038CDA1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C23-4FB2-8F7C-DAE4038CDA13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C23-4FB2-8F7C-DAE4038CDA13}"/>
              </c:ext>
            </c:extLst>
          </c:dPt>
          <c:dPt>
            <c:idx val="8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C23-4FB2-8F7C-DAE4038CDA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BalancedSect!$A$4:$A$12</c:f>
              <c:strCache>
                <c:ptCount val="9"/>
                <c:pt idx="0">
                  <c:v>cylisch</c:v>
                </c:pt>
                <c:pt idx="4">
                  <c:v>licht cyclish</c:v>
                </c:pt>
                <c:pt idx="8">
                  <c:v>defensief</c:v>
                </c:pt>
              </c:strCache>
            </c:strRef>
          </c:cat>
          <c:val>
            <c:numRef>
              <c:f>BalancedSect!$B$4:$B$12</c:f>
              <c:numCache>
                <c:formatCode>0.00</c:formatCode>
                <c:ptCount val="9"/>
                <c:pt idx="0">
                  <c:v>36.124000000000002</c:v>
                </c:pt>
                <c:pt idx="4">
                  <c:v>38.040000000000006</c:v>
                </c:pt>
                <c:pt idx="8">
                  <c:v>25.720000000000002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96-4BCF-8A43-B10C9421AC04}"/>
            </c:ext>
          </c:extLst>
        </c:ser>
        <c:dLbls>
          <c:showVal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0A-406D-9FA2-03C9BBB35A73}"/>
              </c:ext>
            </c:extLst>
          </c:dPt>
          <c:val>
            <c:numRef>
              <c:f>BalancedSect!#REF!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BalancedSect!#REF!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350A-406D-9FA2-03C9BBB35A73}"/>
            </c:ext>
          </c:extLst>
        </c:ser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BALANCED Sector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F0-4CD9-90C3-2CC3FDE1C509}"/>
              </c:ext>
            </c:extLst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F0-4CD9-90C3-2CC3FDE1C509}"/>
              </c:ext>
            </c:extLst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F0-4CD9-90C3-2CC3FDE1C50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2">
                          <a:lumMod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F0-4CD9-90C3-2CC3FDE1C509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F0-4CD9-90C3-2CC3FDE1C509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F0-4CD9-90C3-2CC3FDE1C509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(BalancedSect!$A$4,BalancedSect!$A$8,BalancedSect!$A$12)</c:f>
              <c:strCache>
                <c:ptCount val="3"/>
                <c:pt idx="0">
                  <c:v>cylisch</c:v>
                </c:pt>
                <c:pt idx="1">
                  <c:v>licht cyclish</c:v>
                </c:pt>
                <c:pt idx="2">
                  <c:v>defensief</c:v>
                </c:pt>
              </c:strCache>
            </c:strRef>
          </c:cat>
          <c:val>
            <c:numRef>
              <c:f>(BalancedSect!$B$4,BalancedSect!$B$8,BalancedSect!$B$12)</c:f>
              <c:numCache>
                <c:formatCode>0.00</c:formatCode>
                <c:ptCount val="3"/>
                <c:pt idx="0">
                  <c:v>36.124000000000002</c:v>
                </c:pt>
                <c:pt idx="1">
                  <c:v>38.040000000000006</c:v>
                </c:pt>
                <c:pt idx="2">
                  <c:v>25.720000000000002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F0-4CD9-90C3-2CC3FDE1C509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blipFill dpi="0"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EB-4548-9A4F-28C1847F95BA}"/>
              </c:ext>
            </c:extLst>
          </c:dPt>
          <c:dPt>
            <c:idx val="1"/>
            <c:spPr>
              <a:blipFill dpi="0" rotWithShape="1">
                <a:blip xmlns:r="http://schemas.openxmlformats.org/officeDocument/2006/relationships" r:embed="rId2">
                  <a:extLst>
                    <a:ext uri="{28A0092B-C50C-407E-A947-70E740481C1C}">
                      <a14:useLocalDpi xmlns="" xmlns:c16r2="http://schemas.microsoft.com/office/drawing/2015/06/chart"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2EB-4548-9A4F-28C1847F95BA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EB-4548-9A4F-28C1847F95BA}"/>
              </c:ext>
            </c:extLst>
          </c:dPt>
          <c:dPt>
            <c:idx val="3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2EB-4548-9A4F-28C1847F95BA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AZ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2EB-4548-9A4F-28C1847F95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EM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2EB-4548-9A4F-28C1847F95BA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LowGeo!$J$3:$M$3</c:f>
              <c:strCache>
                <c:ptCount val="4"/>
                <c:pt idx="0">
                  <c:v>Noord-Amerika</c:v>
                </c:pt>
                <c:pt idx="1">
                  <c:v>Europa</c:v>
                </c:pt>
                <c:pt idx="2">
                  <c:v>AZ developped</c:v>
                </c:pt>
                <c:pt idx="3">
                  <c:v>Emerging</c:v>
                </c:pt>
              </c:strCache>
            </c:strRef>
          </c:cat>
          <c:val>
            <c:numRef>
              <c:f>LowGeo!$J$4:$M$4</c:f>
              <c:numCache>
                <c:formatCode>0.00</c:formatCode>
                <c:ptCount val="4"/>
                <c:pt idx="0">
                  <c:v>16.209999999999997</c:v>
                </c:pt>
                <c:pt idx="1">
                  <c:v>78.474999999999994</c:v>
                </c:pt>
                <c:pt idx="2">
                  <c:v>4.9449999999999994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EB-4548-9A4F-28C1847F95BA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6</xdr:row>
      <xdr:rowOff>85725</xdr:rowOff>
    </xdr:from>
    <xdr:to>
      <xdr:col>18</xdr:col>
      <xdr:colOff>447675</xdr:colOff>
      <xdr:row>26</xdr:row>
      <xdr:rowOff>19050</xdr:rowOff>
    </xdr:to>
    <xdr:graphicFrame macro="">
      <xdr:nvGraphicFramePr>
        <xdr:cNvPr id="4" name="Grafiek 3">
          <a:extLst>
            <a:ext uri="{FF2B5EF4-FFF2-40B4-BE49-F238E27FC236}">
              <a16:creationId xmlns="" xmlns:a16="http://schemas.microsoft.com/office/drawing/2014/main" id="{171478EE-37B4-BABC-04E8-C6BA48125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39</xdr:row>
      <xdr:rowOff>57149</xdr:rowOff>
    </xdr:from>
    <xdr:to>
      <xdr:col>8</xdr:col>
      <xdr:colOff>247650</xdr:colOff>
      <xdr:row>52</xdr:row>
      <xdr:rowOff>14286</xdr:rowOff>
    </xdr:to>
    <xdr:graphicFrame macro="">
      <xdr:nvGraphicFramePr>
        <xdr:cNvPr id="4" name="Grafiek 3">
          <a:extLst>
            <a:ext uri="{FF2B5EF4-FFF2-40B4-BE49-F238E27FC236}">
              <a16:creationId xmlns="" xmlns:a16="http://schemas.microsoft.com/office/drawing/2014/main" id="{9E55D999-0064-A556-EA79-8D41CF4CD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178935</xdr:colOff>
      <xdr:row>40</xdr:row>
      <xdr:rowOff>58257</xdr:rowOff>
    </xdr:from>
    <xdr:to>
      <xdr:col>12</xdr:col>
      <xdr:colOff>148319</xdr:colOff>
      <xdr:row>57</xdr:row>
      <xdr:rowOff>91167</xdr:rowOff>
    </xdr:to>
    <xdr:graphicFrame macro="">
      <xdr:nvGraphicFramePr>
        <xdr:cNvPr id="6" name="Grafiek 5">
          <a:extLst>
            <a:ext uri="{FF2B5EF4-FFF2-40B4-BE49-F238E27FC236}">
              <a16:creationId xmlns="" xmlns:a16="http://schemas.microsoft.com/office/drawing/2014/main" id="{2EE44916-DA2C-7B56-49FE-2E97ACEE1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46</xdr:row>
      <xdr:rowOff>180975</xdr:rowOff>
    </xdr:from>
    <xdr:to>
      <xdr:col>14</xdr:col>
      <xdr:colOff>161925</xdr:colOff>
      <xdr:row>59</xdr:row>
      <xdr:rowOff>138112</xdr:rowOff>
    </xdr:to>
    <xdr:graphicFrame macro="">
      <xdr:nvGraphicFramePr>
        <xdr:cNvPr id="10" name="Grafiek 9">
          <a:extLst>
            <a:ext uri="{FF2B5EF4-FFF2-40B4-BE49-F238E27FC236}">
              <a16:creationId xmlns="" xmlns:a16="http://schemas.microsoft.com/office/drawing/2014/main" id="{7A2D5F3E-A12C-4CA4-A1E6-757C2D1C2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45</xdr:row>
      <xdr:rowOff>171450</xdr:rowOff>
    </xdr:from>
    <xdr:to>
      <xdr:col>14</xdr:col>
      <xdr:colOff>283709</xdr:colOff>
      <xdr:row>63</xdr:row>
      <xdr:rowOff>13860</xdr:rowOff>
    </xdr:to>
    <xdr:graphicFrame macro="">
      <xdr:nvGraphicFramePr>
        <xdr:cNvPr id="8" name="Grafiek 7">
          <a:extLst>
            <a:ext uri="{FF2B5EF4-FFF2-40B4-BE49-F238E27FC236}">
              <a16:creationId xmlns="" xmlns:a16="http://schemas.microsoft.com/office/drawing/2014/main" id="{E0A61340-A430-41B9-B80A-95BE03A20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82</xdr:row>
      <xdr:rowOff>0</xdr:rowOff>
    </xdr:from>
    <xdr:to>
      <xdr:col>13</xdr:col>
      <xdr:colOff>361950</xdr:colOff>
      <xdr:row>94</xdr:row>
      <xdr:rowOff>147637</xdr:rowOff>
    </xdr:to>
    <xdr:graphicFrame macro="">
      <xdr:nvGraphicFramePr>
        <xdr:cNvPr id="11" name="Grafiek 10">
          <a:extLst>
            <a:ext uri="{FF2B5EF4-FFF2-40B4-BE49-F238E27FC236}">
              <a16:creationId xmlns="" xmlns:a16="http://schemas.microsoft.com/office/drawing/2014/main" id="{E797391E-B0BB-443D-8481-A43CDE8EB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371475</xdr:colOff>
      <xdr:row>81</xdr:row>
      <xdr:rowOff>19050</xdr:rowOff>
    </xdr:from>
    <xdr:to>
      <xdr:col>13</xdr:col>
      <xdr:colOff>464684</xdr:colOff>
      <xdr:row>98</xdr:row>
      <xdr:rowOff>51960</xdr:rowOff>
    </xdr:to>
    <xdr:graphicFrame macro="">
      <xdr:nvGraphicFramePr>
        <xdr:cNvPr id="13" name="Grafiek 12">
          <a:extLst>
            <a:ext uri="{FF2B5EF4-FFF2-40B4-BE49-F238E27FC236}">
              <a16:creationId xmlns="" xmlns:a16="http://schemas.microsoft.com/office/drawing/2014/main" id="{558FF527-C1AD-4EF0-9B9F-5059A4241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166686</xdr:colOff>
      <xdr:row>1</xdr:row>
      <xdr:rowOff>128586</xdr:rowOff>
    </xdr:from>
    <xdr:to>
      <xdr:col>14</xdr:col>
      <xdr:colOff>714374</xdr:colOff>
      <xdr:row>19</xdr:row>
      <xdr:rowOff>76199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B5191F2C-8464-39A6-BCB4-DDEC34BF52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5</xdr:row>
      <xdr:rowOff>61912</xdr:rowOff>
    </xdr:from>
    <xdr:to>
      <xdr:col>14</xdr:col>
      <xdr:colOff>85726</xdr:colOff>
      <xdr:row>23</xdr:row>
      <xdr:rowOff>38100</xdr:rowOff>
    </xdr:to>
    <xdr:graphicFrame macro="">
      <xdr:nvGraphicFramePr>
        <xdr:cNvPr id="4" name="Grafiek 3">
          <a:extLst>
            <a:ext uri="{FF2B5EF4-FFF2-40B4-BE49-F238E27FC236}">
              <a16:creationId xmlns="" xmlns:a16="http://schemas.microsoft.com/office/drawing/2014/main" id="{EFBC348A-C042-44A5-BE26-D20CA5E5B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</xdr:row>
      <xdr:rowOff>157162</xdr:rowOff>
    </xdr:from>
    <xdr:to>
      <xdr:col>16</xdr:col>
      <xdr:colOff>266700</xdr:colOff>
      <xdr:row>24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886D9BC4-3C2C-AFE9-EFCF-9AF55FF76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42862</xdr:rowOff>
    </xdr:from>
    <xdr:to>
      <xdr:col>17</xdr:col>
      <xdr:colOff>400050</xdr:colOff>
      <xdr:row>24</xdr:row>
      <xdr:rowOff>142875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8517CF44-EBC0-E3C0-C26C-D716B8882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2</xdr:row>
      <xdr:rowOff>61911</xdr:rowOff>
    </xdr:from>
    <xdr:to>
      <xdr:col>15</xdr:col>
      <xdr:colOff>581024</xdr:colOff>
      <xdr:row>23</xdr:row>
      <xdr:rowOff>47624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C9DE12F9-9BD2-195C-51B7-8DE1CC7F47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28576</xdr:colOff>
      <xdr:row>3</xdr:row>
      <xdr:rowOff>152400</xdr:rowOff>
    </xdr:from>
    <xdr:to>
      <xdr:col>18</xdr:col>
      <xdr:colOff>161925</xdr:colOff>
      <xdr:row>23</xdr:row>
      <xdr:rowOff>180974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838ACF92-F66E-4C18-9867-466FEF65F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2</xdr:row>
      <xdr:rowOff>100011</xdr:rowOff>
    </xdr:from>
    <xdr:to>
      <xdr:col>15</xdr:col>
      <xdr:colOff>200024</xdr:colOff>
      <xdr:row>24</xdr:row>
      <xdr:rowOff>47624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02041219-D3C9-D500-9F03-5D681F38A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6</xdr:row>
      <xdr:rowOff>85725</xdr:rowOff>
    </xdr:from>
    <xdr:to>
      <xdr:col>18</xdr:col>
      <xdr:colOff>447675</xdr:colOff>
      <xdr:row>26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171478EE-37B4-BABC-04E8-C6BA48125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mbe/Downloads/Pfkaart%20HIGHMEDLOW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 Kaart"/>
      <sheetName val="BalancedGeo"/>
      <sheetName val="BalancedSect"/>
      <sheetName val="LowGeo"/>
      <sheetName val="LowSect"/>
      <sheetName val="HIGH1Geo"/>
      <sheetName val="HIGH1Sect"/>
      <sheetName val="HIGH2Geo"/>
      <sheetName val="HIGH2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O2" t="str">
            <v>Noord-Amerika</v>
          </cell>
          <cell r="P2" t="str">
            <v>Europa</v>
          </cell>
          <cell r="Q2" t="str">
            <v>AZ developped</v>
          </cell>
          <cell r="R2" t="str">
            <v>Emerging</v>
          </cell>
        </row>
        <row r="3">
          <cell r="O3">
            <v>64.34</v>
          </cell>
          <cell r="P3">
            <v>16.11</v>
          </cell>
          <cell r="Q3">
            <v>11.59</v>
          </cell>
          <cell r="R3">
            <v>7.97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opLeftCell="A5" workbookViewId="0">
      <selection activeCell="H14" sqref="H14"/>
    </sheetView>
  </sheetViews>
  <sheetFormatPr defaultColWidth="9.140625" defaultRowHeight="15"/>
  <cols>
    <col min="1" max="4" width="9.140625" style="29"/>
    <col min="5" max="6" width="12.42578125" style="29" customWidth="1"/>
    <col min="7" max="7" width="9.140625" style="103"/>
    <col min="8" max="16384" width="9.140625" style="29"/>
  </cols>
  <sheetData>
    <row r="1" spans="2:16">
      <c r="B1" s="218" t="s">
        <v>66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2:16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2:16" ht="15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2:16" ht="15" customHeight="1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2:16" ht="15" customHeight="1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2:16" ht="15.75" thickBo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2:16" ht="15.75" thickBot="1">
      <c r="B7" s="91" t="s">
        <v>44</v>
      </c>
      <c r="C7" s="93"/>
      <c r="D7" s="94"/>
      <c r="E7" s="94"/>
      <c r="F7" s="94"/>
      <c r="G7" s="92">
        <f>SUM(G8:G16)</f>
        <v>1</v>
      </c>
      <c r="H7" s="95"/>
      <c r="I7" s="95"/>
      <c r="J7" s="91" t="s">
        <v>58</v>
      </c>
      <c r="K7" s="93"/>
      <c r="L7" s="94"/>
      <c r="M7" s="94"/>
      <c r="N7" s="94"/>
      <c r="O7" s="94"/>
      <c r="P7" s="92">
        <f>SUM(P8:P16)</f>
        <v>1</v>
      </c>
    </row>
    <row r="8" spans="2:16">
      <c r="B8" s="96" t="s">
        <v>45</v>
      </c>
      <c r="C8" s="97"/>
      <c r="D8" s="98"/>
      <c r="E8" s="98"/>
      <c r="F8" s="98"/>
      <c r="G8" s="99">
        <f>HIGH1Geo!C3</f>
        <v>0.2</v>
      </c>
      <c r="H8" s="95"/>
      <c r="I8" s="95"/>
      <c r="J8" s="96" t="s">
        <v>62</v>
      </c>
      <c r="K8" s="97"/>
      <c r="L8" s="98"/>
      <c r="M8" s="98"/>
      <c r="N8" s="98"/>
      <c r="O8" s="98"/>
      <c r="P8" s="99">
        <f>BalancedGeo!C4</f>
        <v>0.2</v>
      </c>
    </row>
    <row r="9" spans="2:16">
      <c r="B9" s="96" t="s">
        <v>46</v>
      </c>
      <c r="C9" s="97"/>
      <c r="D9" s="97"/>
      <c r="E9" s="97"/>
      <c r="F9" s="97"/>
      <c r="G9" s="99">
        <f>HIGH1Geo!D3</f>
        <v>0.2</v>
      </c>
      <c r="J9" s="96" t="s">
        <v>63</v>
      </c>
      <c r="K9" s="97"/>
      <c r="L9" s="97"/>
      <c r="M9" s="97"/>
      <c r="N9" s="97"/>
      <c r="O9" s="97"/>
      <c r="P9" s="99">
        <f>BalancedGeo!D4</f>
        <v>0.2</v>
      </c>
    </row>
    <row r="10" spans="2:16">
      <c r="B10" s="96" t="s">
        <v>47</v>
      </c>
      <c r="C10" s="97"/>
      <c r="D10" s="97"/>
      <c r="E10" s="97"/>
      <c r="F10" s="97"/>
      <c r="G10" s="99">
        <f>HIGH1Geo!E3</f>
        <v>0.2</v>
      </c>
      <c r="J10" s="96" t="s">
        <v>64</v>
      </c>
      <c r="K10" s="97"/>
      <c r="L10" s="97"/>
      <c r="M10" s="97"/>
      <c r="N10" s="97"/>
      <c r="O10" s="97"/>
      <c r="P10" s="99">
        <f>BalancedGeo!E4</f>
        <v>0.2</v>
      </c>
    </row>
    <row r="11" spans="2:16">
      <c r="B11" s="96" t="s">
        <v>48</v>
      </c>
      <c r="C11" s="97"/>
      <c r="D11" s="97"/>
      <c r="E11" s="97"/>
      <c r="F11" s="97"/>
      <c r="G11" s="99">
        <f>HIGH1Geo!F3</f>
        <v>0.2</v>
      </c>
      <c r="J11" s="96" t="s">
        <v>65</v>
      </c>
      <c r="K11" s="97"/>
      <c r="L11" s="97"/>
      <c r="M11" s="97"/>
      <c r="N11" s="97"/>
      <c r="O11" s="97"/>
      <c r="P11" s="99">
        <f>BalancedGeo!G4</f>
        <v>0.2</v>
      </c>
    </row>
    <row r="12" spans="2:16">
      <c r="B12" s="96"/>
      <c r="C12" s="97"/>
      <c r="D12" s="97"/>
      <c r="E12" s="97"/>
      <c r="F12" s="97"/>
      <c r="G12" s="99"/>
      <c r="J12" s="96" t="s">
        <v>81</v>
      </c>
      <c r="K12" s="97"/>
      <c r="L12" s="97"/>
      <c r="M12" s="97"/>
      <c r="N12" s="97"/>
      <c r="O12" s="97"/>
      <c r="P12" s="99">
        <v>0.2</v>
      </c>
    </row>
    <row r="13" spans="2:16">
      <c r="B13" s="96" t="s">
        <v>49</v>
      </c>
      <c r="C13" s="97"/>
      <c r="D13" s="97"/>
      <c r="E13" s="97"/>
      <c r="F13" s="97"/>
      <c r="G13" s="99">
        <f>HIGH1Geo!H3</f>
        <v>0</v>
      </c>
      <c r="J13" s="96"/>
      <c r="K13" s="97"/>
      <c r="L13" s="97"/>
      <c r="M13" s="97"/>
      <c r="N13" s="97"/>
      <c r="O13" s="97"/>
      <c r="P13" s="99"/>
    </row>
    <row r="14" spans="2:16">
      <c r="B14" s="96" t="s">
        <v>50</v>
      </c>
      <c r="C14" s="97"/>
      <c r="D14" s="97"/>
      <c r="E14" s="97"/>
      <c r="F14" s="97"/>
      <c r="G14" s="99">
        <f>HIGH1Geo!I3</f>
        <v>0.2</v>
      </c>
      <c r="J14" s="96"/>
      <c r="K14" s="97"/>
      <c r="L14" s="97"/>
      <c r="M14" s="97"/>
      <c r="N14" s="97"/>
      <c r="O14" s="97"/>
      <c r="P14" s="99"/>
    </row>
    <row r="15" spans="2:16">
      <c r="B15" s="96" t="s">
        <v>51</v>
      </c>
      <c r="C15" s="97"/>
      <c r="D15" s="97"/>
      <c r="E15" s="97"/>
      <c r="F15" s="97"/>
      <c r="G15" s="99"/>
      <c r="J15" s="96"/>
      <c r="K15" s="97"/>
      <c r="L15" s="97"/>
      <c r="M15" s="97"/>
      <c r="N15" s="97"/>
      <c r="O15" s="97"/>
      <c r="P15" s="99"/>
    </row>
    <row r="16" spans="2:16" ht="15.75" thickBot="1">
      <c r="B16" s="100" t="s">
        <v>51</v>
      </c>
      <c r="C16" s="101"/>
      <c r="D16" s="101"/>
      <c r="E16" s="101"/>
      <c r="F16" s="101"/>
      <c r="G16" s="102"/>
      <c r="J16" s="100"/>
      <c r="K16" s="101"/>
      <c r="L16" s="101"/>
      <c r="M16" s="101"/>
      <c r="N16" s="101"/>
      <c r="O16" s="101"/>
      <c r="P16" s="102"/>
    </row>
    <row r="17" spans="2:16" ht="15.75" thickBot="1">
      <c r="P17" s="103"/>
    </row>
    <row r="18" spans="2:16" ht="15.75" thickBot="1">
      <c r="B18" s="91" t="s">
        <v>52</v>
      </c>
      <c r="C18" s="93"/>
      <c r="D18" s="93"/>
      <c r="E18" s="93"/>
      <c r="F18" s="93"/>
      <c r="G18" s="215">
        <f>SUM(G19:G29)</f>
        <v>0.99999999999999989</v>
      </c>
      <c r="H18" s="216"/>
      <c r="J18" s="91" t="s">
        <v>59</v>
      </c>
      <c r="K18" s="93"/>
      <c r="L18" s="93"/>
      <c r="M18" s="93"/>
      <c r="N18" s="93"/>
      <c r="O18" s="93"/>
      <c r="P18" s="92">
        <f>SUM(P19:P24)</f>
        <v>1</v>
      </c>
    </row>
    <row r="19" spans="2:16" s="108" customFormat="1">
      <c r="B19" s="104" t="s">
        <v>45</v>
      </c>
      <c r="C19" s="105"/>
      <c r="D19" s="105"/>
      <c r="E19" s="105"/>
      <c r="F19" s="105"/>
      <c r="G19" s="106">
        <f>HIGH2Geo!C3</f>
        <v>0.2</v>
      </c>
      <c r="H19" s="107"/>
      <c r="I19" s="107"/>
      <c r="J19" s="104" t="s">
        <v>60</v>
      </c>
      <c r="K19" s="105"/>
      <c r="L19" s="105"/>
      <c r="M19" s="105"/>
      <c r="N19" s="105"/>
      <c r="O19" s="105"/>
      <c r="P19" s="106">
        <f>LowGeo!C4</f>
        <v>0.7</v>
      </c>
    </row>
    <row r="20" spans="2:16" s="108" customFormat="1">
      <c r="B20" s="104" t="s">
        <v>55</v>
      </c>
      <c r="C20" s="109"/>
      <c r="D20" s="105"/>
      <c r="E20" s="105"/>
      <c r="F20" s="105"/>
      <c r="G20" s="106">
        <f>HIGH2Geo!D3</f>
        <v>0.15</v>
      </c>
      <c r="H20" s="107"/>
      <c r="I20" s="107"/>
      <c r="J20" s="104" t="s">
        <v>61</v>
      </c>
      <c r="K20" s="109"/>
      <c r="L20" s="105"/>
      <c r="M20" s="105"/>
      <c r="N20" s="105"/>
      <c r="O20" s="105"/>
      <c r="P20" s="106">
        <f>LowGeo!D4</f>
        <v>0.3</v>
      </c>
    </row>
    <row r="21" spans="2:16" s="108" customFormat="1">
      <c r="B21" s="104" t="s">
        <v>56</v>
      </c>
      <c r="C21" s="105"/>
      <c r="D21" s="109"/>
      <c r="E21" s="105"/>
      <c r="F21" s="105"/>
      <c r="G21" s="106">
        <f>HIGH2Geo!D3</f>
        <v>0.15</v>
      </c>
      <c r="H21" s="107"/>
      <c r="I21" s="107"/>
      <c r="J21" s="104"/>
      <c r="K21" s="105"/>
      <c r="L21" s="109"/>
      <c r="M21" s="109"/>
      <c r="N21" s="109"/>
      <c r="O21" s="105"/>
      <c r="P21" s="106"/>
    </row>
    <row r="22" spans="2:16" s="108" customFormat="1">
      <c r="B22" s="104" t="s">
        <v>57</v>
      </c>
      <c r="C22" s="105"/>
      <c r="D22" s="105"/>
      <c r="E22" s="109"/>
      <c r="F22" s="109"/>
      <c r="G22" s="106">
        <f>HIGH2Geo!F3</f>
        <v>0.2</v>
      </c>
      <c r="H22" s="107"/>
      <c r="I22" s="107"/>
      <c r="J22" s="104"/>
      <c r="K22" s="105"/>
      <c r="L22" s="105"/>
      <c r="M22" s="105"/>
      <c r="N22" s="105"/>
      <c r="O22" s="109"/>
      <c r="P22" s="106"/>
    </row>
    <row r="23" spans="2:16" s="108" customFormat="1">
      <c r="B23" s="104"/>
      <c r="C23" s="105"/>
      <c r="D23" s="105"/>
      <c r="E23" s="105"/>
      <c r="F23" s="105"/>
      <c r="G23" s="106"/>
      <c r="H23" s="107"/>
      <c r="I23" s="107"/>
      <c r="J23" s="104"/>
      <c r="K23" s="105"/>
      <c r="L23" s="105"/>
      <c r="M23" s="105"/>
      <c r="N23" s="105"/>
      <c r="O23" s="105"/>
      <c r="P23" s="106"/>
    </row>
    <row r="24" spans="2:16" ht="15.75" thickBot="1">
      <c r="B24" s="104" t="s">
        <v>53</v>
      </c>
      <c r="C24" s="105"/>
      <c r="D24" s="105"/>
      <c r="E24" s="105"/>
      <c r="F24" s="105"/>
      <c r="G24" s="99">
        <f>HIGH2Geo!H3</f>
        <v>0.1</v>
      </c>
      <c r="J24" s="110"/>
      <c r="K24" s="111"/>
      <c r="L24" s="111"/>
      <c r="M24" s="111"/>
      <c r="N24" s="111"/>
      <c r="O24" s="111"/>
      <c r="P24" s="102"/>
    </row>
    <row r="25" spans="2:16">
      <c r="B25" s="104"/>
      <c r="C25" s="109"/>
      <c r="D25" s="105"/>
      <c r="E25" s="105"/>
      <c r="F25" s="105"/>
      <c r="G25" s="99"/>
      <c r="J25" s="112"/>
      <c r="K25" s="108"/>
      <c r="L25" s="112"/>
      <c r="M25" s="112"/>
      <c r="N25" s="112"/>
      <c r="O25" s="112"/>
      <c r="P25" s="103"/>
    </row>
    <row r="26" spans="2:16">
      <c r="B26" s="104" t="s">
        <v>50</v>
      </c>
      <c r="C26" s="105"/>
      <c r="D26" s="109"/>
      <c r="E26" s="105"/>
      <c r="F26" s="105"/>
      <c r="G26" s="99">
        <f>HIGH2Geo!J3</f>
        <v>0.1</v>
      </c>
      <c r="J26" s="112"/>
      <c r="K26" s="112"/>
      <c r="L26" s="108"/>
      <c r="M26" s="108"/>
      <c r="N26" s="108"/>
      <c r="O26" s="112"/>
      <c r="P26" s="103"/>
    </row>
    <row r="27" spans="2:16">
      <c r="B27" s="104" t="s">
        <v>54</v>
      </c>
      <c r="C27" s="105"/>
      <c r="D27" s="105"/>
      <c r="E27" s="109"/>
      <c r="F27" s="109"/>
      <c r="G27" s="99">
        <f>HIGH2Geo!K3</f>
        <v>0.1</v>
      </c>
      <c r="J27" s="112"/>
      <c r="K27" s="112"/>
      <c r="L27" s="112"/>
      <c r="M27" s="112"/>
      <c r="N27" s="112"/>
      <c r="O27" s="108"/>
      <c r="P27" s="103"/>
    </row>
    <row r="28" spans="2:16">
      <c r="B28" s="104"/>
      <c r="C28" s="105"/>
      <c r="D28" s="105"/>
      <c r="E28" s="109"/>
      <c r="F28" s="109"/>
      <c r="G28" s="99"/>
      <c r="J28" s="112"/>
      <c r="K28" s="112"/>
      <c r="L28" s="112"/>
      <c r="M28" s="112"/>
      <c r="N28" s="112"/>
      <c r="O28" s="108"/>
      <c r="P28" s="103"/>
    </row>
    <row r="29" spans="2:16" ht="15.75" thickBot="1">
      <c r="B29" s="110" t="s">
        <v>51</v>
      </c>
      <c r="C29" s="113"/>
      <c r="D29" s="113"/>
      <c r="E29" s="113"/>
      <c r="F29" s="113"/>
      <c r="G29" s="102"/>
      <c r="J29" s="112"/>
      <c r="K29" s="108"/>
      <c r="L29" s="108"/>
      <c r="M29" s="108"/>
      <c r="N29" s="108"/>
      <c r="O29" s="108"/>
      <c r="P29" s="103"/>
    </row>
  </sheetData>
  <mergeCells count="1">
    <mergeCell ref="B1:P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>
      <selection activeCell="D1" sqref="D1"/>
    </sheetView>
  </sheetViews>
  <sheetFormatPr defaultRowHeight="15"/>
  <sheetData>
    <row r="1" spans="1:20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0">
      <c r="A2" s="30"/>
      <c r="B2" s="31"/>
      <c r="C2" s="31"/>
      <c r="D2" s="31"/>
      <c r="E2" s="31"/>
      <c r="F2" s="31"/>
      <c r="G2" s="31"/>
      <c r="H2" s="31"/>
      <c r="I2" s="31"/>
      <c r="J2" s="31"/>
      <c r="K2" s="40"/>
      <c r="L2" s="139"/>
      <c r="M2" s="139"/>
      <c r="N2" s="139"/>
      <c r="O2" s="139"/>
      <c r="P2" s="31"/>
      <c r="Q2" s="31"/>
      <c r="R2" s="31"/>
      <c r="S2" s="31"/>
    </row>
    <row r="3" spans="1:20" ht="15.75">
      <c r="A3" s="149"/>
      <c r="B3" s="150"/>
      <c r="C3" s="151" t="s">
        <v>78</v>
      </c>
      <c r="D3" s="151" t="s">
        <v>82</v>
      </c>
      <c r="E3" s="151" t="s">
        <v>38</v>
      </c>
      <c r="F3" s="151" t="s">
        <v>79</v>
      </c>
      <c r="G3" s="151" t="s">
        <v>39</v>
      </c>
      <c r="H3" s="150"/>
      <c r="I3" s="150"/>
      <c r="J3" s="31"/>
      <c r="K3" s="140" t="s">
        <v>69</v>
      </c>
      <c r="L3" s="141" t="s">
        <v>70</v>
      </c>
      <c r="M3" s="141" t="s">
        <v>19</v>
      </c>
      <c r="N3" s="141" t="s">
        <v>71</v>
      </c>
      <c r="O3" s="142" t="s">
        <v>72</v>
      </c>
      <c r="P3" s="31"/>
      <c r="Q3" s="31"/>
      <c r="R3" s="31"/>
      <c r="S3" s="77"/>
    </row>
    <row r="4" spans="1:20" ht="18.75">
      <c r="A4" s="30" t="s">
        <v>36</v>
      </c>
      <c r="B4" s="77">
        <f>SUM(C4:G4)</f>
        <v>1</v>
      </c>
      <c r="C4" s="34">
        <v>0.2</v>
      </c>
      <c r="D4" s="34">
        <v>0.15</v>
      </c>
      <c r="E4" s="34">
        <v>0.25</v>
      </c>
      <c r="F4" s="34">
        <v>0.2</v>
      </c>
      <c r="G4" s="34">
        <v>0.2</v>
      </c>
      <c r="H4" s="78" t="s">
        <v>0</v>
      </c>
      <c r="I4" s="78" t="s">
        <v>1</v>
      </c>
      <c r="J4" s="31"/>
      <c r="K4" s="146">
        <f>I7+I8</f>
        <v>30.955000000000002</v>
      </c>
      <c r="L4" s="147">
        <f>(I12+I11+I13)</f>
        <v>44.985000000000007</v>
      </c>
      <c r="M4" s="147">
        <f>(I17+I18+I19)</f>
        <v>10.835000000000001</v>
      </c>
      <c r="N4" s="147">
        <f>(I9+I14+I15+I20)</f>
        <v>13.082000000000001</v>
      </c>
      <c r="O4" s="148">
        <f>SUM(K4:N4)</f>
        <v>99.856999999999999</v>
      </c>
      <c r="P4" s="31"/>
      <c r="Q4" s="31"/>
      <c r="R4" s="31"/>
      <c r="S4" s="31"/>
    </row>
    <row r="5" spans="1:20">
      <c r="A5" s="30" t="s">
        <v>2</v>
      </c>
      <c r="B5" s="31" t="s">
        <v>40</v>
      </c>
      <c r="C5" s="35">
        <v>7.0000000000000007E-2</v>
      </c>
      <c r="D5" s="35">
        <v>1</v>
      </c>
      <c r="E5" s="82">
        <v>0.12</v>
      </c>
      <c r="F5" s="82">
        <v>0.83</v>
      </c>
      <c r="G5" s="82">
        <v>0.56999999999999995</v>
      </c>
      <c r="H5" s="83" t="s">
        <v>3</v>
      </c>
      <c r="I5" s="83" t="s">
        <v>4</v>
      </c>
      <c r="J5" s="31"/>
      <c r="K5" s="39"/>
      <c r="L5" s="40"/>
      <c r="M5" s="40"/>
      <c r="N5" s="40"/>
      <c r="O5" s="40"/>
      <c r="P5" s="31"/>
      <c r="Q5" s="31"/>
      <c r="R5" s="31"/>
      <c r="S5" s="31"/>
      <c r="T5" s="217">
        <f>($C4*$C5)+($D4*$D5)+($E4*$E5)+($F4*$F5)+($G4*$G5)</f>
        <v>0.47399999999999998</v>
      </c>
    </row>
    <row r="6" spans="1:20" ht="15.75" thickBot="1">
      <c r="A6" s="33" t="s">
        <v>5</v>
      </c>
      <c r="B6" s="29" t="s">
        <v>6</v>
      </c>
      <c r="C6" s="26"/>
      <c r="D6" s="4"/>
      <c r="E6" s="26"/>
      <c r="F6" s="26"/>
      <c r="G6" s="26"/>
      <c r="H6" s="1"/>
      <c r="I6" s="1"/>
      <c r="J6" s="137"/>
      <c r="K6" s="40"/>
      <c r="L6" s="40"/>
      <c r="M6" s="40"/>
      <c r="N6" s="40"/>
      <c r="O6" s="40"/>
    </row>
    <row r="7" spans="1:20">
      <c r="A7" s="2" t="s">
        <v>7</v>
      </c>
      <c r="B7" s="3" t="s">
        <v>8</v>
      </c>
      <c r="C7" s="26">
        <v>7</v>
      </c>
      <c r="D7" s="5"/>
      <c r="E7" s="4">
        <v>33.5</v>
      </c>
      <c r="F7" s="4">
        <v>64</v>
      </c>
      <c r="G7" s="5">
        <v>36.4</v>
      </c>
      <c r="H7" s="1">
        <v>61.03</v>
      </c>
      <c r="I7" s="6">
        <f>($C7*$C$4)+($D7*$D$4)+($E7*$E$4)+($G7*$G$4)+($F7*$F$4)</f>
        <v>29.855</v>
      </c>
      <c r="J7" s="138"/>
      <c r="K7" s="40"/>
      <c r="L7" s="40"/>
      <c r="M7" s="40"/>
      <c r="N7" s="40"/>
      <c r="O7" s="40"/>
    </row>
    <row r="8" spans="1:20">
      <c r="A8" s="7" t="s">
        <v>7</v>
      </c>
      <c r="B8" s="8" t="s">
        <v>9</v>
      </c>
      <c r="C8" s="26">
        <v>0</v>
      </c>
      <c r="D8" s="5">
        <v>0</v>
      </c>
      <c r="E8" s="4">
        <v>0</v>
      </c>
      <c r="F8" s="4">
        <v>5.5</v>
      </c>
      <c r="G8" s="5">
        <v>0</v>
      </c>
      <c r="H8" s="1">
        <v>3.31</v>
      </c>
      <c r="I8" s="6">
        <f>($C8*$C$4)+($D8*$D$4)+($E8*$E$4)+($G8*$G$4)+($F8*$F$4)</f>
        <v>1.1000000000000001</v>
      </c>
      <c r="J8" s="138"/>
      <c r="K8" s="40"/>
      <c r="L8" s="40"/>
      <c r="M8" s="40"/>
      <c r="N8" s="40"/>
      <c r="O8" s="40"/>
    </row>
    <row r="9" spans="1:20" ht="15.75" thickBot="1">
      <c r="A9" s="9" t="s">
        <v>7</v>
      </c>
      <c r="B9" s="10" t="s">
        <v>10</v>
      </c>
      <c r="C9" s="26">
        <v>0</v>
      </c>
      <c r="D9" s="5">
        <v>13</v>
      </c>
      <c r="E9" s="4">
        <v>0.4</v>
      </c>
      <c r="F9" s="4"/>
      <c r="G9" s="5">
        <v>1.4</v>
      </c>
      <c r="H9" s="11">
        <v>1.03</v>
      </c>
      <c r="I9" s="6">
        <f>($C9*$C$4)+($D9*$D$4)+($E9*$E$4)+($G9*$G$4)+($F9*$F$4)</f>
        <v>2.3299999999999996</v>
      </c>
      <c r="J9" s="138"/>
      <c r="K9" s="40"/>
      <c r="L9" s="40"/>
      <c r="M9" s="40"/>
      <c r="N9" s="40"/>
      <c r="O9" s="40"/>
    </row>
    <row r="10" spans="1:20" ht="15.75" thickBot="1">
      <c r="A10" s="13"/>
      <c r="C10" s="27"/>
      <c r="D10" s="36"/>
      <c r="E10" s="14"/>
      <c r="F10" s="14"/>
      <c r="G10" s="14"/>
      <c r="H10" s="1"/>
      <c r="I10" s="6"/>
    </row>
    <row r="11" spans="1:20">
      <c r="A11" s="2" t="s">
        <v>7</v>
      </c>
      <c r="B11" s="3" t="s">
        <v>11</v>
      </c>
      <c r="C11" s="26">
        <v>6.7</v>
      </c>
      <c r="D11" s="5">
        <v>2</v>
      </c>
      <c r="E11" s="4">
        <v>8.3000000000000007</v>
      </c>
      <c r="F11" s="4">
        <v>5.7</v>
      </c>
      <c r="G11" s="5">
        <v>5</v>
      </c>
      <c r="H11" s="15">
        <v>3.92</v>
      </c>
      <c r="I11" s="16">
        <f>($C11*$C$4)+($D11*$D$4)+($E11*$E$4)+($G11*$G$4)+($F11*$F4)</f>
        <v>5.8550000000000004</v>
      </c>
      <c r="J11" s="137"/>
    </row>
    <row r="12" spans="1:20">
      <c r="A12" s="7" t="s">
        <v>7</v>
      </c>
      <c r="B12" s="8" t="s">
        <v>12</v>
      </c>
      <c r="C12" s="26">
        <v>51</v>
      </c>
      <c r="D12" s="5">
        <v>0</v>
      </c>
      <c r="E12" s="4">
        <v>37</v>
      </c>
      <c r="F12" s="4">
        <v>12.4</v>
      </c>
      <c r="G12" s="5">
        <v>24</v>
      </c>
      <c r="H12" s="1">
        <v>7.45</v>
      </c>
      <c r="I12" s="16">
        <f>($C12*$C$4)+($D12*$D$4)+($E12*$E$4)+($G12*$G$4)+($F12*$F4)</f>
        <v>26.730000000000004</v>
      </c>
      <c r="J12" s="138"/>
    </row>
    <row r="13" spans="1:20">
      <c r="A13" s="7" t="s">
        <v>7</v>
      </c>
      <c r="B13" s="8" t="s">
        <v>13</v>
      </c>
      <c r="C13" s="26">
        <v>35</v>
      </c>
      <c r="D13" s="5">
        <v>0</v>
      </c>
      <c r="E13" s="4">
        <v>6.8</v>
      </c>
      <c r="F13" s="4">
        <v>9</v>
      </c>
      <c r="G13" s="5">
        <v>9.5</v>
      </c>
      <c r="H13" s="1">
        <v>4.74</v>
      </c>
      <c r="I13" s="16">
        <f>($C13*$C$4)+($D13*$D$4)+($E13*$E$4)+($G13*$G$4)+($F13*$F4)</f>
        <v>12.4</v>
      </c>
      <c r="J13" s="138"/>
    </row>
    <row r="14" spans="1:20">
      <c r="A14" s="7" t="s">
        <v>7</v>
      </c>
      <c r="B14" s="8" t="s">
        <v>14</v>
      </c>
      <c r="C14" s="26">
        <v>0</v>
      </c>
      <c r="D14" s="5">
        <v>1.66</v>
      </c>
      <c r="E14" s="4">
        <v>0</v>
      </c>
      <c r="F14" s="4"/>
      <c r="G14" s="5">
        <v>0.7</v>
      </c>
      <c r="H14" s="1">
        <v>0.13</v>
      </c>
      <c r="I14" s="16">
        <f>($C14*$C$4)+($D14*$D$4)+($E14*$E$4)+($G14*$G$4)+($F14*$F4)</f>
        <v>0.38899999999999996</v>
      </c>
      <c r="J14" s="138"/>
    </row>
    <row r="15" spans="1:20" ht="15.75" thickBot="1">
      <c r="A15" s="9" t="s">
        <v>7</v>
      </c>
      <c r="B15" s="10" t="s">
        <v>15</v>
      </c>
      <c r="C15" s="26">
        <v>0</v>
      </c>
      <c r="D15" s="5">
        <v>2</v>
      </c>
      <c r="E15" s="4">
        <v>0.62</v>
      </c>
      <c r="F15" s="4">
        <v>1.1000000000000001</v>
      </c>
      <c r="G15" s="5">
        <v>2</v>
      </c>
      <c r="H15" s="11">
        <v>1.42</v>
      </c>
      <c r="I15" s="16">
        <f>($C15*$C$4)+($D15*$D$4)+($E15*$E$4)+($G15*$G$4)+($F15*$F4)</f>
        <v>1.075</v>
      </c>
      <c r="J15" s="138"/>
    </row>
    <row r="16" spans="1:20" ht="15.75" thickBot="1">
      <c r="A16" s="13"/>
      <c r="B16" s="14" t="s">
        <v>16</v>
      </c>
      <c r="C16" s="27"/>
      <c r="D16" s="36"/>
      <c r="E16" s="14"/>
      <c r="F16" s="14"/>
      <c r="G16" s="14"/>
      <c r="H16" s="1"/>
      <c r="I16" s="16"/>
    </row>
    <row r="17" spans="1:10">
      <c r="A17" s="2" t="s">
        <v>7</v>
      </c>
      <c r="B17" s="3" t="s">
        <v>17</v>
      </c>
      <c r="C17" s="26">
        <v>0</v>
      </c>
      <c r="D17" s="5">
        <v>0</v>
      </c>
      <c r="E17" s="4">
        <v>8.6999999999999993</v>
      </c>
      <c r="F17" s="4"/>
      <c r="G17" s="5">
        <v>7</v>
      </c>
      <c r="H17" s="15">
        <v>5.39</v>
      </c>
      <c r="I17" s="16">
        <f>($C17*$C$4)+($D17*$D$4)+($E17*$E$4)+($G17*$G$4)+($F17*$F4)</f>
        <v>3.5750000000000002</v>
      </c>
      <c r="J17" s="137"/>
    </row>
    <row r="18" spans="1:10">
      <c r="A18" s="7" t="s">
        <v>7</v>
      </c>
      <c r="B18" s="8" t="s">
        <v>18</v>
      </c>
      <c r="C18" s="26">
        <v>0</v>
      </c>
      <c r="D18" s="5">
        <v>0</v>
      </c>
      <c r="E18" s="4">
        <v>0</v>
      </c>
      <c r="F18" s="4"/>
      <c r="G18" s="5">
        <v>0.2</v>
      </c>
      <c r="H18" s="1">
        <v>1.99</v>
      </c>
      <c r="I18" s="16">
        <f>($C18*$C$4)+($D18*$D$4)+($E18*$E$4)+($G18*$G$4)+($F18*$F4)</f>
        <v>4.0000000000000008E-2</v>
      </c>
      <c r="J18" s="138"/>
    </row>
    <row r="19" spans="1:10">
      <c r="A19" s="7" t="s">
        <v>7</v>
      </c>
      <c r="B19" s="8" t="s">
        <v>19</v>
      </c>
      <c r="C19" s="26">
        <v>0</v>
      </c>
      <c r="D19" s="5">
        <v>37</v>
      </c>
      <c r="E19" s="4">
        <v>1.8</v>
      </c>
      <c r="F19" s="4">
        <v>0.6</v>
      </c>
      <c r="G19" s="5">
        <v>5.5</v>
      </c>
      <c r="H19" s="1">
        <v>4.21</v>
      </c>
      <c r="I19" s="16">
        <f>($C19*$C$4)+($D19*$D$4)+($E19*$E$4)+($G19*$G$4)+($F19*$F4)</f>
        <v>7.22</v>
      </c>
      <c r="J19" s="138"/>
    </row>
    <row r="20" spans="1:10" ht="15.75" thickBot="1">
      <c r="A20" s="9" t="s">
        <v>7</v>
      </c>
      <c r="B20" s="10" t="s">
        <v>20</v>
      </c>
      <c r="C20" s="26">
        <v>0</v>
      </c>
      <c r="D20" s="5">
        <v>44</v>
      </c>
      <c r="E20" s="4">
        <v>2.8</v>
      </c>
      <c r="F20" s="4">
        <v>1.64</v>
      </c>
      <c r="G20" s="5">
        <v>8.3000000000000007</v>
      </c>
      <c r="H20" s="11">
        <v>5.39</v>
      </c>
      <c r="I20" s="16">
        <f>($C20*$C$4)+($D20*$D$4)+($E20*$E$4)+($G20*$G$4)+($F20*$F4)</f>
        <v>9.2880000000000003</v>
      </c>
      <c r="J20" s="138"/>
    </row>
    <row r="21" spans="1:10">
      <c r="A21" s="18"/>
      <c r="B21" s="19"/>
      <c r="C21" s="48">
        <f t="shared" ref="C21:H21" si="0">SUM(C$7:C$20)</f>
        <v>99.7</v>
      </c>
      <c r="D21" s="48">
        <f t="shared" si="0"/>
        <v>99.66</v>
      </c>
      <c r="E21" s="48">
        <f t="shared" si="0"/>
        <v>99.92</v>
      </c>
      <c r="F21" s="48">
        <f>SUM(F$7:F$20)</f>
        <v>99.94</v>
      </c>
      <c r="G21" s="48">
        <f t="shared" si="0"/>
        <v>100</v>
      </c>
      <c r="H21" s="48">
        <f t="shared" si="0"/>
        <v>100.00999999999999</v>
      </c>
      <c r="I21" s="48">
        <f>I7+I8+I9+I11+I12+I13+I14+I15+I17+I19+I20</f>
        <v>99.817000000000007</v>
      </c>
      <c r="J21" s="17"/>
    </row>
    <row r="22" spans="1:10">
      <c r="A22" s="20"/>
      <c r="B22" s="21"/>
      <c r="C22" s="28"/>
      <c r="D22" s="37"/>
      <c r="E22" s="28"/>
      <c r="F22" s="28"/>
      <c r="G22" s="28"/>
      <c r="H22" s="22" t="s">
        <v>0</v>
      </c>
      <c r="I22" s="22" t="s">
        <v>1</v>
      </c>
    </row>
    <row r="23" spans="1:10" ht="15.75" thickBot="1">
      <c r="A23" s="20"/>
      <c r="B23" s="21"/>
      <c r="C23" s="28"/>
      <c r="D23" s="37"/>
      <c r="E23" s="28"/>
      <c r="F23" s="28"/>
      <c r="G23" s="28"/>
      <c r="H23" s="22" t="s">
        <v>3</v>
      </c>
      <c r="I23" s="22" t="s">
        <v>4</v>
      </c>
    </row>
    <row r="24" spans="1:10">
      <c r="A24" s="221" t="s">
        <v>21</v>
      </c>
      <c r="B24" s="222"/>
      <c r="C24" s="224"/>
      <c r="D24" s="224"/>
      <c r="E24" s="224"/>
      <c r="F24" s="224"/>
      <c r="G24" s="224"/>
      <c r="H24" s="1"/>
      <c r="I24" s="1"/>
    </row>
    <row r="25" spans="1:10">
      <c r="A25" s="23" t="s">
        <v>22</v>
      </c>
      <c r="B25" s="8" t="s">
        <v>23</v>
      </c>
      <c r="C25" s="42">
        <v>1.77</v>
      </c>
      <c r="D25" s="44">
        <v>2</v>
      </c>
      <c r="E25" s="43">
        <v>5.3</v>
      </c>
      <c r="F25" s="43">
        <v>8.1999999999999993</v>
      </c>
      <c r="G25" s="44">
        <v>5.7</v>
      </c>
      <c r="H25" s="6">
        <v>4.87</v>
      </c>
      <c r="I25" s="24">
        <f>($C25*$C$4)+($D25*$D$4)+($E25*$E$4)+($G25*$G$4)+($F25*$F4)</f>
        <v>4.7590000000000003</v>
      </c>
      <c r="J25" s="219">
        <f>SUM(I25:I28)</f>
        <v>35.919000000000004</v>
      </c>
    </row>
    <row r="26" spans="1:10">
      <c r="A26" s="23" t="s">
        <v>22</v>
      </c>
      <c r="B26" s="8" t="s">
        <v>24</v>
      </c>
      <c r="C26" s="41">
        <v>15.6</v>
      </c>
      <c r="D26" s="44">
        <v>15.4</v>
      </c>
      <c r="E26" s="43">
        <v>12.2</v>
      </c>
      <c r="F26" s="43">
        <v>9.6999999999999993</v>
      </c>
      <c r="G26" s="44">
        <v>13.5</v>
      </c>
      <c r="H26" s="6">
        <v>11.07</v>
      </c>
      <c r="I26" s="24">
        <f>($C26*$C$4)+($D26*$D$4)+($E26*$E$4)+($G26*$G$4)+($F26*$F4)</f>
        <v>13.12</v>
      </c>
      <c r="J26" s="220"/>
    </row>
    <row r="27" spans="1:10">
      <c r="A27" s="23" t="s">
        <v>22</v>
      </c>
      <c r="B27" s="8" t="s">
        <v>25</v>
      </c>
      <c r="C27" s="41">
        <v>2.8</v>
      </c>
      <c r="D27" s="72">
        <v>25.7</v>
      </c>
      <c r="E27" s="43">
        <v>23.1</v>
      </c>
      <c r="F27" s="43">
        <v>16.100000000000001</v>
      </c>
      <c r="G27" s="44">
        <v>17.5</v>
      </c>
      <c r="H27" s="6">
        <v>15.74</v>
      </c>
      <c r="I27" s="24">
        <f>($C27*$C$4)+($D27*$D$4)+($E27*$E$4)+($G27*$G$4)+($F27*$F4)</f>
        <v>16.91</v>
      </c>
      <c r="J27" s="220"/>
    </row>
    <row r="28" spans="1:10" ht="15.75" thickBot="1">
      <c r="A28" s="25" t="s">
        <v>22</v>
      </c>
      <c r="B28" s="10" t="s">
        <v>26</v>
      </c>
      <c r="C28" s="45">
        <v>0</v>
      </c>
      <c r="D28" s="74"/>
      <c r="E28" s="46">
        <v>2</v>
      </c>
      <c r="F28" s="46">
        <v>0.5</v>
      </c>
      <c r="G28" s="47">
        <v>2.65</v>
      </c>
      <c r="H28" s="6">
        <v>2.9</v>
      </c>
      <c r="I28" s="24">
        <f>($C28*$C$4)+($D28*$D$4)+($E28*$E$4)+($G28*$G$4)+($F28*$F4)</f>
        <v>1.1300000000000001</v>
      </c>
      <c r="J28" s="220"/>
    </row>
    <row r="29" spans="1:10">
      <c r="A29" s="221" t="s">
        <v>27</v>
      </c>
      <c r="B29" s="222"/>
      <c r="C29" s="223"/>
      <c r="D29" s="223"/>
      <c r="E29" s="223"/>
      <c r="F29" s="223"/>
      <c r="G29" s="223"/>
      <c r="H29" s="6"/>
      <c r="I29" s="1"/>
    </row>
    <row r="30" spans="1:10">
      <c r="A30" s="23" t="s">
        <v>22</v>
      </c>
      <c r="B30" s="8" t="s">
        <v>28</v>
      </c>
      <c r="C30" s="41">
        <v>5.7</v>
      </c>
      <c r="D30" s="72">
        <v>8</v>
      </c>
      <c r="E30" s="43">
        <v>6.4</v>
      </c>
      <c r="F30" s="43">
        <v>12.2</v>
      </c>
      <c r="G30" s="44">
        <v>7.5</v>
      </c>
      <c r="H30" s="6">
        <v>7.93</v>
      </c>
      <c r="I30" s="24">
        <f>($C30*$C$4)+($D30*$D$4)+($E30*$E$4)+($G30*$G$4)+(F30*$F4)</f>
        <v>7.879999999999999</v>
      </c>
      <c r="J30" s="219">
        <f>SUM(I30:I33)</f>
        <v>38.905000000000001</v>
      </c>
    </row>
    <row r="31" spans="1:10">
      <c r="A31" s="23" t="s">
        <v>22</v>
      </c>
      <c r="B31" s="8" t="s">
        <v>29</v>
      </c>
      <c r="C31" s="41">
        <v>0</v>
      </c>
      <c r="D31" s="72"/>
      <c r="E31" s="43">
        <v>2.8</v>
      </c>
      <c r="F31" s="43"/>
      <c r="G31" s="44">
        <v>0.9</v>
      </c>
      <c r="H31" s="6">
        <v>4.6399999999999997</v>
      </c>
      <c r="I31" s="24">
        <f>($C31*$C$4)+($D31*$D$4)+($E31*$E$4)+($G31*$G$4)+($F31*$F4)</f>
        <v>0.88</v>
      </c>
      <c r="J31" s="220"/>
    </row>
    <row r="32" spans="1:10">
      <c r="A32" s="23" t="s">
        <v>22</v>
      </c>
      <c r="B32" s="8" t="s">
        <v>30</v>
      </c>
      <c r="C32" s="41">
        <v>25.3</v>
      </c>
      <c r="D32" s="72">
        <v>4.5</v>
      </c>
      <c r="E32" s="43">
        <v>13.6</v>
      </c>
      <c r="F32" s="43">
        <v>9.1</v>
      </c>
      <c r="G32" s="44">
        <v>13.3</v>
      </c>
      <c r="H32" s="6">
        <v>9.48</v>
      </c>
      <c r="I32" s="24">
        <f>($C32*$C$4)+($D32*$D$4)+($E32*$E$4)+($G32*$G$4)+(F32*$F4)</f>
        <v>13.615</v>
      </c>
      <c r="J32" s="220"/>
    </row>
    <row r="33" spans="1:10" ht="15.75" thickBot="1">
      <c r="A33" s="25" t="s">
        <v>22</v>
      </c>
      <c r="B33" s="10" t="s">
        <v>31</v>
      </c>
      <c r="C33" s="45">
        <v>10.4</v>
      </c>
      <c r="D33" s="74">
        <v>33</v>
      </c>
      <c r="E33" s="46">
        <v>14</v>
      </c>
      <c r="F33" s="46">
        <v>16</v>
      </c>
      <c r="G33" s="47">
        <v>14</v>
      </c>
      <c r="H33" s="6">
        <v>20.190000000000001</v>
      </c>
      <c r="I33" s="24">
        <f>($C33*$C$4)+($D33*$D$4)+($E33*$E$4)+($G33*$G$4)+($F33*$F4)</f>
        <v>16.53</v>
      </c>
      <c r="J33" s="220"/>
    </row>
    <row r="34" spans="1:10">
      <c r="A34" s="221" t="s">
        <v>32</v>
      </c>
      <c r="B34" s="222"/>
      <c r="C34" s="223"/>
      <c r="D34" s="223"/>
      <c r="E34" s="223"/>
      <c r="F34" s="223"/>
      <c r="G34" s="223"/>
      <c r="H34" s="6"/>
      <c r="I34" s="1"/>
    </row>
    <row r="35" spans="1:10">
      <c r="A35" s="23" t="s">
        <v>22</v>
      </c>
      <c r="B35" s="8" t="s">
        <v>33</v>
      </c>
      <c r="C35" s="41">
        <v>3.8</v>
      </c>
      <c r="D35" s="44">
        <v>7.6</v>
      </c>
      <c r="E35" s="43">
        <v>7.7</v>
      </c>
      <c r="F35" s="43">
        <v>15</v>
      </c>
      <c r="G35" s="44">
        <v>9.1</v>
      </c>
      <c r="H35" s="6">
        <v>7.76</v>
      </c>
      <c r="I35" s="24">
        <f>($C35*$C$4)+($D35*$D$4)+($E35*$E$4)+($G35*$G$4)+($F35*$F4)</f>
        <v>8.6449999999999996</v>
      </c>
      <c r="J35" s="219">
        <f>SUM(I35:I37)</f>
        <v>25.085000000000001</v>
      </c>
    </row>
    <row r="36" spans="1:10">
      <c r="A36" s="23" t="s">
        <v>22</v>
      </c>
      <c r="B36" s="8" t="s">
        <v>34</v>
      </c>
      <c r="C36" s="41">
        <v>30.7</v>
      </c>
      <c r="D36" s="44">
        <v>3.3</v>
      </c>
      <c r="E36" s="43">
        <v>12.1</v>
      </c>
      <c r="F36" s="43">
        <v>13</v>
      </c>
      <c r="G36" s="44">
        <v>14.5</v>
      </c>
      <c r="H36" s="6">
        <v>12.43</v>
      </c>
      <c r="I36" s="24">
        <f>($C36*$C$4)+($D36*$D$4)+($E36*$E$4)+($G36*$G$4)+($F36*$F4)</f>
        <v>15.16</v>
      </c>
      <c r="J36" s="220"/>
    </row>
    <row r="37" spans="1:10" ht="15.75" thickBot="1">
      <c r="A37" s="25" t="s">
        <v>22</v>
      </c>
      <c r="B37" s="10" t="s">
        <v>35</v>
      </c>
      <c r="C37" s="45">
        <v>4</v>
      </c>
      <c r="D37" s="47"/>
      <c r="E37" s="46">
        <v>0.8</v>
      </c>
      <c r="F37" s="46"/>
      <c r="G37" s="47">
        <v>1.4</v>
      </c>
      <c r="H37" s="6">
        <v>2.98</v>
      </c>
      <c r="I37" s="24">
        <f>($C37*$C$4)+($D37*$D$4)+($E37*$E$4)+($G37*$G$4)+($F37*$F4)</f>
        <v>1.28</v>
      </c>
      <c r="J37" s="220"/>
    </row>
    <row r="38" spans="1:10">
      <c r="A38" s="18"/>
      <c r="B38" s="19"/>
      <c r="C38" s="49">
        <f t="shared" ref="C38:G38" si="1">SUM(C$25:C$37)</f>
        <v>100.07000000000001</v>
      </c>
      <c r="D38" s="49">
        <f t="shared" si="1"/>
        <v>99.499999999999986</v>
      </c>
      <c r="E38" s="49">
        <f t="shared" si="1"/>
        <v>99.999999999999986</v>
      </c>
      <c r="F38" s="49">
        <f>SUM(F$25:F$37)</f>
        <v>99.800000000000011</v>
      </c>
      <c r="G38" s="49">
        <f t="shared" si="1"/>
        <v>100.05</v>
      </c>
      <c r="H38" s="50">
        <f t="shared" ref="H38" si="2">SUM(H$25:H$37)</f>
        <v>99.99</v>
      </c>
      <c r="I38" s="50">
        <f>SUM(I$25:I$37)</f>
        <v>99.909000000000006</v>
      </c>
    </row>
    <row r="39" spans="1:10">
      <c r="A39" s="13"/>
      <c r="C39" s="38"/>
      <c r="D39" s="31"/>
    </row>
    <row r="40" spans="1:10">
      <c r="A40" s="13"/>
      <c r="C40" s="31"/>
      <c r="D40" s="31"/>
    </row>
  </sheetData>
  <mergeCells count="9">
    <mergeCell ref="A34:B34"/>
    <mergeCell ref="C34:G34"/>
    <mergeCell ref="J35:J37"/>
    <mergeCell ref="A24:B24"/>
    <mergeCell ref="C24:G24"/>
    <mergeCell ref="J25:J28"/>
    <mergeCell ref="A29:B29"/>
    <mergeCell ref="C29:G29"/>
    <mergeCell ref="J30:J3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3"/>
  <sheetViews>
    <sheetView zoomScaleNormal="100" workbookViewId="0">
      <pane ySplit="2" topLeftCell="A3" activePane="bottomLeft" state="frozen"/>
      <selection pane="bottomLeft" activeCell="G7" sqref="G7"/>
    </sheetView>
  </sheetViews>
  <sheetFormatPr defaultColWidth="8.85546875" defaultRowHeight="15"/>
  <cols>
    <col min="2" max="2" width="12.85546875" customWidth="1"/>
    <col min="3" max="3" width="9.85546875" style="32" customWidth="1"/>
    <col min="4" max="4" width="10.85546875" style="31" customWidth="1"/>
    <col min="5" max="5" width="11.140625" bestFit="1" customWidth="1"/>
    <col min="6" max="6" width="11.140625" customWidth="1"/>
    <col min="8" max="8" width="10.7109375" customWidth="1"/>
    <col min="10" max="10" width="2.85546875" customWidth="1"/>
    <col min="11" max="11" width="18.42578125" customWidth="1"/>
    <col min="13" max="13" width="13.42578125" customWidth="1"/>
    <col min="14" max="14" width="11.7109375" customWidth="1"/>
  </cols>
  <sheetData>
    <row r="1" spans="1:17" s="31" customFormat="1"/>
    <row r="2" spans="1:17" s="31" customFormat="1">
      <c r="A2" s="30"/>
      <c r="K2" s="40"/>
      <c r="L2" s="139"/>
      <c r="M2" s="139"/>
      <c r="N2" s="139"/>
      <c r="O2" s="139"/>
      <c r="Q2" s="77">
        <f>($C4*$C5)+($D4*$D5)+($E4*$E5)+($F4*$F5)+($G4*$G5)</f>
        <v>0.34800000000000003</v>
      </c>
    </row>
    <row r="3" spans="1:17" s="31" customFormat="1" ht="15.75">
      <c r="A3" s="149"/>
      <c r="B3" s="150"/>
      <c r="C3" s="151" t="s">
        <v>78</v>
      </c>
      <c r="D3" s="151" t="s">
        <v>37</v>
      </c>
      <c r="E3" s="151" t="s">
        <v>38</v>
      </c>
      <c r="F3" s="151" t="s">
        <v>79</v>
      </c>
      <c r="G3" s="151" t="s">
        <v>39</v>
      </c>
      <c r="H3" s="150"/>
      <c r="I3" s="150"/>
      <c r="K3" s="140" t="s">
        <v>69</v>
      </c>
      <c r="L3" s="141" t="s">
        <v>70</v>
      </c>
      <c r="M3" s="141" t="s">
        <v>19</v>
      </c>
      <c r="N3" s="141" t="s">
        <v>71</v>
      </c>
      <c r="O3" s="142" t="s">
        <v>72</v>
      </c>
    </row>
    <row r="4" spans="1:17" s="31" customFormat="1" ht="18.75">
      <c r="A4" s="30" t="s">
        <v>36</v>
      </c>
      <c r="B4" s="77">
        <f>SUM(C4:G4)</f>
        <v>1</v>
      </c>
      <c r="C4" s="34">
        <v>0.2</v>
      </c>
      <c r="D4" s="34">
        <v>0.2</v>
      </c>
      <c r="E4" s="34">
        <v>0.2</v>
      </c>
      <c r="F4" s="34">
        <v>0.2</v>
      </c>
      <c r="G4" s="34">
        <v>0.2</v>
      </c>
      <c r="H4" s="78" t="s">
        <v>0</v>
      </c>
      <c r="I4" s="78" t="s">
        <v>1</v>
      </c>
      <c r="K4" s="146">
        <f>I7+I8</f>
        <v>29.28</v>
      </c>
      <c r="L4" s="147">
        <f>(I12+I11+I13)</f>
        <v>42.080000000000005</v>
      </c>
      <c r="M4" s="147">
        <f>(I17+I18+I19)</f>
        <v>13.359999999999998</v>
      </c>
      <c r="N4" s="147">
        <f>(I9+I14+I15+I20)</f>
        <v>15.132</v>
      </c>
      <c r="O4" s="148">
        <f>SUM(K4:N4)</f>
        <v>99.852000000000018</v>
      </c>
    </row>
    <row r="5" spans="1:17" s="31" customFormat="1">
      <c r="A5" s="30" t="s">
        <v>2</v>
      </c>
      <c r="B5" s="31" t="s">
        <v>40</v>
      </c>
      <c r="C5" s="35">
        <v>7.0000000000000007E-2</v>
      </c>
      <c r="D5" s="35">
        <v>0.17</v>
      </c>
      <c r="E5" s="82">
        <v>0.12</v>
      </c>
      <c r="F5" s="82">
        <v>0.81</v>
      </c>
      <c r="G5" s="82">
        <v>0.56999999999999995</v>
      </c>
      <c r="H5" s="83" t="s">
        <v>3</v>
      </c>
      <c r="I5" s="83" t="s">
        <v>4</v>
      </c>
      <c r="K5" s="39"/>
      <c r="L5" s="40"/>
      <c r="M5" s="40"/>
      <c r="N5" s="40"/>
      <c r="O5" s="40"/>
    </row>
    <row r="6" spans="1:17" ht="15.75" thickBot="1">
      <c r="A6" s="33" t="s">
        <v>5</v>
      </c>
      <c r="B6" s="29" t="s">
        <v>6</v>
      </c>
      <c r="C6" s="26"/>
      <c r="D6" s="4"/>
      <c r="E6" s="26"/>
      <c r="F6" s="26"/>
      <c r="G6" s="26"/>
      <c r="H6" s="1"/>
      <c r="I6" s="1"/>
      <c r="J6" s="137"/>
      <c r="K6" s="40"/>
      <c r="L6" s="40"/>
      <c r="M6" s="40"/>
      <c r="N6" s="40"/>
      <c r="O6" s="40"/>
    </row>
    <row r="7" spans="1:17">
      <c r="A7" s="2" t="s">
        <v>7</v>
      </c>
      <c r="B7" s="3" t="s">
        <v>8</v>
      </c>
      <c r="C7" s="26">
        <v>7</v>
      </c>
      <c r="D7" s="5"/>
      <c r="E7" s="4">
        <v>33.5</v>
      </c>
      <c r="F7" s="4">
        <v>64</v>
      </c>
      <c r="G7" s="5">
        <v>36.4</v>
      </c>
      <c r="H7" s="1">
        <v>61.03</v>
      </c>
      <c r="I7" s="6">
        <f>($C7*$C$4)+($D7*$D$4)+($E7*$E$4)+($G7*$G$4)+($F7*$F$4)</f>
        <v>28.18</v>
      </c>
      <c r="J7" s="138"/>
      <c r="K7" s="40"/>
      <c r="L7" s="40"/>
      <c r="M7" s="40"/>
      <c r="N7" s="40"/>
      <c r="O7" s="40"/>
    </row>
    <row r="8" spans="1:17">
      <c r="A8" s="7" t="s">
        <v>7</v>
      </c>
      <c r="B8" s="8" t="s">
        <v>9</v>
      </c>
      <c r="C8" s="26">
        <v>0</v>
      </c>
      <c r="D8" s="5">
        <v>0</v>
      </c>
      <c r="E8" s="4">
        <v>0</v>
      </c>
      <c r="F8" s="4">
        <v>5.5</v>
      </c>
      <c r="G8" s="5">
        <v>0</v>
      </c>
      <c r="H8" s="1">
        <v>3.31</v>
      </c>
      <c r="I8" s="6">
        <f>($C8*$C$4)+($D8*$D$4)+($E8*$E$4)+($G8*$G$4)+($F8*$F$4)</f>
        <v>1.1000000000000001</v>
      </c>
      <c r="J8" s="138"/>
      <c r="K8" s="40"/>
      <c r="L8" s="40"/>
      <c r="M8" s="40"/>
      <c r="N8" s="40"/>
      <c r="O8" s="40"/>
    </row>
    <row r="9" spans="1:17" ht="15.75" thickBot="1">
      <c r="A9" s="9" t="s">
        <v>7</v>
      </c>
      <c r="B9" s="10" t="s">
        <v>10</v>
      </c>
      <c r="C9" s="26">
        <v>0</v>
      </c>
      <c r="D9" s="5">
        <v>6.7</v>
      </c>
      <c r="E9" s="4">
        <v>0.4</v>
      </c>
      <c r="F9" s="4"/>
      <c r="G9" s="5">
        <v>1.4</v>
      </c>
      <c r="H9" s="11">
        <v>1.03</v>
      </c>
      <c r="I9" s="6">
        <f>($C9*$C$4)+($D9*$D$4)+($E9*$E$4)+($G9*$G$4)+($F9*$F$4)</f>
        <v>1.7000000000000002</v>
      </c>
      <c r="J9" s="138"/>
      <c r="K9" s="40"/>
      <c r="L9" s="40"/>
      <c r="M9" s="40"/>
      <c r="N9" s="40"/>
      <c r="O9" s="40"/>
    </row>
    <row r="10" spans="1:17" ht="15.75" thickBot="1">
      <c r="A10" s="13"/>
      <c r="C10" s="27"/>
      <c r="D10" s="36"/>
      <c r="E10" s="14"/>
      <c r="F10" s="14"/>
      <c r="G10" s="14"/>
      <c r="H10" s="1"/>
      <c r="I10" s="6"/>
    </row>
    <row r="11" spans="1:17">
      <c r="A11" s="2" t="s">
        <v>7</v>
      </c>
      <c r="B11" s="3" t="s">
        <v>11</v>
      </c>
      <c r="C11" s="26">
        <v>6.7</v>
      </c>
      <c r="D11" s="5"/>
      <c r="E11" s="4">
        <v>8.3000000000000007</v>
      </c>
      <c r="F11" s="4">
        <v>5.7</v>
      </c>
      <c r="G11" s="5">
        <v>5</v>
      </c>
      <c r="H11" s="15">
        <v>3.92</v>
      </c>
      <c r="I11" s="16">
        <f>($C11*$C$4)+($D11*$D$4)+($E11*$E$4)+($G11*$G$4)+($F11*$F4)</f>
        <v>5.1400000000000006</v>
      </c>
      <c r="J11" s="137"/>
    </row>
    <row r="12" spans="1:17">
      <c r="A12" s="7" t="s">
        <v>7</v>
      </c>
      <c r="B12" s="8" t="s">
        <v>12</v>
      </c>
      <c r="C12" s="26">
        <v>51</v>
      </c>
      <c r="D12" s="5">
        <v>0</v>
      </c>
      <c r="E12" s="4">
        <v>37</v>
      </c>
      <c r="F12" s="4">
        <v>12.4</v>
      </c>
      <c r="G12" s="5">
        <v>24</v>
      </c>
      <c r="H12" s="1">
        <v>7.45</v>
      </c>
      <c r="I12" s="16">
        <f>($C12*$C$4)+($D12*$D$4)+($E12*$E$4)+($G12*$G$4)+($F12*$F4)</f>
        <v>24.880000000000003</v>
      </c>
      <c r="J12" s="138"/>
    </row>
    <row r="13" spans="1:17">
      <c r="A13" s="7" t="s">
        <v>7</v>
      </c>
      <c r="B13" s="8" t="s">
        <v>13</v>
      </c>
      <c r="C13" s="26">
        <v>35</v>
      </c>
      <c r="D13" s="5">
        <v>0</v>
      </c>
      <c r="E13" s="4">
        <v>6.8</v>
      </c>
      <c r="F13" s="4">
        <v>9</v>
      </c>
      <c r="G13" s="5">
        <v>9.5</v>
      </c>
      <c r="H13" s="1">
        <v>4.74</v>
      </c>
      <c r="I13" s="16">
        <f>($C13*$C$4)+($D13*$D$4)+($E13*$E$4)+($G13*$G$4)+($F13*$F4)</f>
        <v>12.06</v>
      </c>
      <c r="J13" s="138"/>
    </row>
    <row r="14" spans="1:17">
      <c r="A14" s="7" t="s">
        <v>7</v>
      </c>
      <c r="B14" s="8" t="s">
        <v>14</v>
      </c>
      <c r="C14" s="26">
        <v>0</v>
      </c>
      <c r="D14" s="5">
        <v>0</v>
      </c>
      <c r="E14" s="4">
        <v>0</v>
      </c>
      <c r="F14" s="4"/>
      <c r="G14" s="5">
        <v>0.7</v>
      </c>
      <c r="H14" s="1">
        <v>0.13</v>
      </c>
      <c r="I14" s="16">
        <f>($C14*$C$4)+($D14*$D$4)+($E14*$E$4)+($G14*$G$4)+($F14*$F4)</f>
        <v>0.13999999999999999</v>
      </c>
      <c r="J14" s="138"/>
    </row>
    <row r="15" spans="1:17" ht="15.75" thickBot="1">
      <c r="A15" s="9" t="s">
        <v>7</v>
      </c>
      <c r="B15" s="10" t="s">
        <v>15</v>
      </c>
      <c r="C15" s="26">
        <v>0</v>
      </c>
      <c r="D15" s="5">
        <v>0</v>
      </c>
      <c r="E15" s="4">
        <v>0.62</v>
      </c>
      <c r="F15" s="4">
        <v>1.1000000000000001</v>
      </c>
      <c r="G15" s="5">
        <v>2</v>
      </c>
      <c r="H15" s="11">
        <v>1.42</v>
      </c>
      <c r="I15" s="16">
        <f>($C15*$C$4)+($D15*$D$4)+($E15*$E$4)+($G15*$G$4)+($F15*$F4)</f>
        <v>0.74399999999999999</v>
      </c>
      <c r="J15" s="138"/>
    </row>
    <row r="16" spans="1:17" ht="15.75" thickBot="1">
      <c r="A16" s="13"/>
      <c r="B16" s="14" t="s">
        <v>16</v>
      </c>
      <c r="C16" s="27"/>
      <c r="D16" s="36"/>
      <c r="E16" s="14"/>
      <c r="F16" s="14"/>
      <c r="G16" s="14"/>
      <c r="H16" s="1"/>
      <c r="I16" s="16"/>
    </row>
    <row r="17" spans="1:10">
      <c r="A17" s="2" t="s">
        <v>7</v>
      </c>
      <c r="B17" s="3" t="s">
        <v>17</v>
      </c>
      <c r="C17" s="26">
        <v>0</v>
      </c>
      <c r="D17" s="5">
        <v>0</v>
      </c>
      <c r="E17" s="4">
        <v>8.6999999999999993</v>
      </c>
      <c r="F17" s="4"/>
      <c r="G17" s="5">
        <v>7</v>
      </c>
      <c r="H17" s="15">
        <v>5.39</v>
      </c>
      <c r="I17" s="16">
        <f>($C17*$C$4)+($D17*$D$4)+($E17*$E$4)+($G17*$G$4)+($F17*$F4)</f>
        <v>3.14</v>
      </c>
      <c r="J17" s="137"/>
    </row>
    <row r="18" spans="1:10">
      <c r="A18" s="7" t="s">
        <v>7</v>
      </c>
      <c r="B18" s="8" t="s">
        <v>18</v>
      </c>
      <c r="C18" s="26">
        <v>0</v>
      </c>
      <c r="D18" s="5">
        <v>0</v>
      </c>
      <c r="E18" s="4">
        <v>0</v>
      </c>
      <c r="F18" s="4"/>
      <c r="G18" s="5">
        <v>0.2</v>
      </c>
      <c r="H18" s="1">
        <v>1.99</v>
      </c>
      <c r="I18" s="16">
        <f>($C18*$C$4)+($D18*$D$4)+($E18*$E$4)+($G18*$G$4)+($F18*$F4)</f>
        <v>4.0000000000000008E-2</v>
      </c>
      <c r="J18" s="138"/>
    </row>
    <row r="19" spans="1:10">
      <c r="A19" s="7" t="s">
        <v>7</v>
      </c>
      <c r="B19" s="8" t="s">
        <v>19</v>
      </c>
      <c r="C19" s="26">
        <v>0</v>
      </c>
      <c r="D19" s="5">
        <v>43</v>
      </c>
      <c r="E19" s="4">
        <v>1.8</v>
      </c>
      <c r="F19" s="4">
        <v>0.6</v>
      </c>
      <c r="G19" s="5">
        <v>5.5</v>
      </c>
      <c r="H19" s="1">
        <v>4.21</v>
      </c>
      <c r="I19" s="16">
        <f>($C19*$C$4)+($D19*$D$4)+($E19*$E$4)+($G19*$G$4)+($F19*$F4)</f>
        <v>10.179999999999998</v>
      </c>
      <c r="J19" s="138"/>
    </row>
    <row r="20" spans="1:10" ht="15.75" thickBot="1">
      <c r="A20" s="9" t="s">
        <v>7</v>
      </c>
      <c r="B20" s="10" t="s">
        <v>20</v>
      </c>
      <c r="C20" s="26">
        <v>0</v>
      </c>
      <c r="D20" s="5">
        <v>50</v>
      </c>
      <c r="E20" s="4">
        <v>2.8</v>
      </c>
      <c r="F20" s="4">
        <v>1.64</v>
      </c>
      <c r="G20" s="5">
        <v>8.3000000000000007</v>
      </c>
      <c r="H20" s="11">
        <v>5.39</v>
      </c>
      <c r="I20" s="16">
        <f>($C20*$C$4)+($D20*$D$4)+($E20*$E$4)+($G20*$G$4)+($F20*$F4)</f>
        <v>12.548</v>
      </c>
      <c r="J20" s="138"/>
    </row>
    <row r="21" spans="1:10">
      <c r="A21" s="18"/>
      <c r="B21" s="19"/>
      <c r="C21" s="48">
        <f t="shared" ref="C21:H21" si="0">SUM(C$7:C$20)</f>
        <v>99.7</v>
      </c>
      <c r="D21" s="48">
        <f t="shared" si="0"/>
        <v>99.7</v>
      </c>
      <c r="E21" s="48">
        <f t="shared" si="0"/>
        <v>99.92</v>
      </c>
      <c r="F21" s="48">
        <f>SUM(F$7:F$20)</f>
        <v>99.94</v>
      </c>
      <c r="G21" s="48">
        <f t="shared" si="0"/>
        <v>100</v>
      </c>
      <c r="H21" s="48">
        <f t="shared" si="0"/>
        <v>100.00999999999999</v>
      </c>
      <c r="I21" s="48">
        <f>I7+I8+I9+I11+I12+I13+I14+I15+I17+I19+I20</f>
        <v>99.811999999999998</v>
      </c>
      <c r="J21" s="17"/>
    </row>
    <row r="22" spans="1:10">
      <c r="A22" s="20"/>
      <c r="B22" s="21"/>
      <c r="C22" s="28"/>
      <c r="D22" s="37"/>
      <c r="E22" s="28"/>
      <c r="F22" s="28"/>
      <c r="G22" s="28"/>
      <c r="H22" s="22" t="s">
        <v>0</v>
      </c>
      <c r="I22" s="22" t="s">
        <v>1</v>
      </c>
    </row>
    <row r="23" spans="1:10" ht="15.75" thickBot="1">
      <c r="A23" s="20"/>
      <c r="B23" s="21"/>
      <c r="C23" s="28"/>
      <c r="D23" s="37"/>
      <c r="E23" s="28"/>
      <c r="F23" s="28"/>
      <c r="G23" s="28"/>
      <c r="H23" s="22" t="s">
        <v>3</v>
      </c>
      <c r="I23" s="22" t="s">
        <v>4</v>
      </c>
    </row>
    <row r="24" spans="1:10">
      <c r="A24" s="221" t="s">
        <v>21</v>
      </c>
      <c r="B24" s="222"/>
      <c r="C24" s="224"/>
      <c r="D24" s="224"/>
      <c r="E24" s="224"/>
      <c r="F24" s="224"/>
      <c r="G24" s="224"/>
      <c r="H24" s="1"/>
      <c r="I24" s="1"/>
    </row>
    <row r="25" spans="1:10">
      <c r="A25" s="23" t="s">
        <v>22</v>
      </c>
      <c r="B25" s="8" t="s">
        <v>23</v>
      </c>
      <c r="C25" s="42">
        <v>1.77</v>
      </c>
      <c r="D25" s="44">
        <v>4.8</v>
      </c>
      <c r="E25" s="43">
        <v>5.3</v>
      </c>
      <c r="F25" s="43">
        <v>8.1999999999999993</v>
      </c>
      <c r="G25" s="44">
        <v>5.7</v>
      </c>
      <c r="H25" s="6">
        <v>4.87</v>
      </c>
      <c r="I25" s="24">
        <f>($C25*$C$4)+($D25*$D$4)+($E25*$E$4)+($G25*$G$4)+($F25*$F4)</f>
        <v>5.1539999999999999</v>
      </c>
      <c r="J25" s="219">
        <f>SUM(I25:I28)</f>
        <v>36.124000000000002</v>
      </c>
    </row>
    <row r="26" spans="1:10">
      <c r="A26" s="23" t="s">
        <v>22</v>
      </c>
      <c r="B26" s="8" t="s">
        <v>24</v>
      </c>
      <c r="C26" s="41">
        <v>15.6</v>
      </c>
      <c r="D26" s="44">
        <v>23.2</v>
      </c>
      <c r="E26" s="43">
        <v>12.2</v>
      </c>
      <c r="F26" s="43">
        <v>9.6999999999999993</v>
      </c>
      <c r="G26" s="44">
        <v>13.5</v>
      </c>
      <c r="H26" s="6">
        <v>11.07</v>
      </c>
      <c r="I26" s="24">
        <f>($C26*$C$4)+($D26*$D$4)+($E26*$E$4)+($G26*$G$4)+($F26*$F4)</f>
        <v>14.839999999999998</v>
      </c>
      <c r="J26" s="220"/>
    </row>
    <row r="27" spans="1:10">
      <c r="A27" s="23" t="s">
        <v>22</v>
      </c>
      <c r="B27" s="8" t="s">
        <v>25</v>
      </c>
      <c r="C27" s="41">
        <v>2.8</v>
      </c>
      <c r="D27" s="72">
        <v>13</v>
      </c>
      <c r="E27" s="43">
        <v>23.1</v>
      </c>
      <c r="F27" s="43">
        <v>16.100000000000001</v>
      </c>
      <c r="G27" s="44">
        <v>17.5</v>
      </c>
      <c r="H27" s="6">
        <v>15.74</v>
      </c>
      <c r="I27" s="24">
        <f>($C27*$C$4)+($D27*$D$4)+($E27*$E$4)+($G27*$G$4)+($F27*$F4)</f>
        <v>14.500000000000002</v>
      </c>
      <c r="J27" s="220"/>
    </row>
    <row r="28" spans="1:10" ht="15.75" thickBot="1">
      <c r="A28" s="25" t="s">
        <v>22</v>
      </c>
      <c r="B28" s="10" t="s">
        <v>26</v>
      </c>
      <c r="C28" s="45">
        <v>0</v>
      </c>
      <c r="D28" s="74">
        <v>3</v>
      </c>
      <c r="E28" s="46">
        <v>2</v>
      </c>
      <c r="F28" s="46">
        <v>0.5</v>
      </c>
      <c r="G28" s="47">
        <v>2.65</v>
      </c>
      <c r="H28" s="6">
        <v>2.9</v>
      </c>
      <c r="I28" s="24">
        <f>($C28*$C$4)+($D28*$D$4)+($E28*$E$4)+($G28*$G$4)+($F28*$F4)</f>
        <v>1.6300000000000001</v>
      </c>
      <c r="J28" s="220"/>
    </row>
    <row r="29" spans="1:10">
      <c r="A29" s="221" t="s">
        <v>27</v>
      </c>
      <c r="B29" s="222"/>
      <c r="C29" s="223"/>
      <c r="D29" s="223"/>
      <c r="E29" s="223"/>
      <c r="F29" s="223"/>
      <c r="G29" s="223"/>
      <c r="H29" s="6"/>
      <c r="I29" s="1"/>
    </row>
    <row r="30" spans="1:10">
      <c r="A30" s="23" t="s">
        <v>22</v>
      </c>
      <c r="B30" s="8" t="s">
        <v>28</v>
      </c>
      <c r="C30" s="41">
        <v>5.7</v>
      </c>
      <c r="D30" s="72">
        <v>5</v>
      </c>
      <c r="E30" s="43">
        <v>6.4</v>
      </c>
      <c r="F30" s="43">
        <v>12.2</v>
      </c>
      <c r="G30" s="44">
        <v>7.5</v>
      </c>
      <c r="H30" s="6">
        <v>7.93</v>
      </c>
      <c r="I30" s="24">
        <f>($C30*$C$4)+($D30*$D$4)+($E30*$E$4)+($G30*$G$4)+(F30*$F4)</f>
        <v>7.3599999999999994</v>
      </c>
      <c r="J30" s="219">
        <f>SUM(I30:I33)</f>
        <v>38.040000000000006</v>
      </c>
    </row>
    <row r="31" spans="1:10">
      <c r="A31" s="23" t="s">
        <v>22</v>
      </c>
      <c r="B31" s="8" t="s">
        <v>29</v>
      </c>
      <c r="C31" s="41">
        <v>0</v>
      </c>
      <c r="D31" s="72"/>
      <c r="E31" s="43">
        <v>2.8</v>
      </c>
      <c r="F31" s="43"/>
      <c r="G31" s="44">
        <v>0.9</v>
      </c>
      <c r="H31" s="6">
        <v>4.6399999999999997</v>
      </c>
      <c r="I31" s="24">
        <f>($C31*$C$4)+($D31*$D$4)+($E31*$E$4)+($G31*$G$4)+($F31*$F4)</f>
        <v>0.74</v>
      </c>
      <c r="J31" s="220"/>
    </row>
    <row r="32" spans="1:10">
      <c r="A32" s="23" t="s">
        <v>22</v>
      </c>
      <c r="B32" s="8" t="s">
        <v>30</v>
      </c>
      <c r="C32" s="41">
        <v>25.3</v>
      </c>
      <c r="D32" s="72">
        <v>4</v>
      </c>
      <c r="E32" s="43">
        <v>13.6</v>
      </c>
      <c r="F32" s="43">
        <v>9.1</v>
      </c>
      <c r="G32" s="44">
        <v>13.3</v>
      </c>
      <c r="H32" s="6">
        <v>9.48</v>
      </c>
      <c r="I32" s="24">
        <f>($C32*$C$4)+($D32*$D$4)+($E32*$E$4)+($G32*$G$4)+(F32*$F4)</f>
        <v>13.06</v>
      </c>
      <c r="J32" s="220"/>
    </row>
    <row r="33" spans="1:10" ht="15.75" thickBot="1">
      <c r="A33" s="25" t="s">
        <v>22</v>
      </c>
      <c r="B33" s="10" t="s">
        <v>31</v>
      </c>
      <c r="C33" s="45">
        <v>10.4</v>
      </c>
      <c r="D33" s="74">
        <v>30</v>
      </c>
      <c r="E33" s="46">
        <v>14</v>
      </c>
      <c r="F33" s="46">
        <v>16</v>
      </c>
      <c r="G33" s="47">
        <v>14</v>
      </c>
      <c r="H33" s="6">
        <v>20.190000000000001</v>
      </c>
      <c r="I33" s="24">
        <f>($C33*$C$4)+($D33*$D$4)+($E33*$E$4)+($G33*$G$4)+($F33*$F4)</f>
        <v>16.880000000000003</v>
      </c>
      <c r="J33" s="220"/>
    </row>
    <row r="34" spans="1:10">
      <c r="A34" s="221" t="s">
        <v>32</v>
      </c>
      <c r="B34" s="222"/>
      <c r="C34" s="223"/>
      <c r="D34" s="223"/>
      <c r="E34" s="223"/>
      <c r="F34" s="223"/>
      <c r="G34" s="223"/>
      <c r="H34" s="6"/>
      <c r="I34" s="1"/>
    </row>
    <row r="35" spans="1:10">
      <c r="A35" s="23" t="s">
        <v>22</v>
      </c>
      <c r="B35" s="8" t="s">
        <v>33</v>
      </c>
      <c r="C35" s="41">
        <v>3.8</v>
      </c>
      <c r="D35" s="44">
        <v>7.6</v>
      </c>
      <c r="E35" s="43">
        <v>7.7</v>
      </c>
      <c r="F35" s="43">
        <v>15</v>
      </c>
      <c r="G35" s="44">
        <v>9.1</v>
      </c>
      <c r="H35" s="6">
        <v>7.76</v>
      </c>
      <c r="I35" s="24">
        <f>($C35*$C$4)+($D35*$D$4)+($E35*$E$4)+($G35*$G$4)+($F35*$F4)</f>
        <v>8.64</v>
      </c>
      <c r="J35" s="219">
        <f>SUM(I35:I37)</f>
        <v>25.720000000000002</v>
      </c>
    </row>
    <row r="36" spans="1:10">
      <c r="A36" s="23" t="s">
        <v>22</v>
      </c>
      <c r="B36" s="8" t="s">
        <v>34</v>
      </c>
      <c r="C36" s="41">
        <v>30.7</v>
      </c>
      <c r="D36" s="44">
        <v>5.7</v>
      </c>
      <c r="E36" s="43">
        <v>12.1</v>
      </c>
      <c r="F36" s="43">
        <v>13</v>
      </c>
      <c r="G36" s="44">
        <v>14.5</v>
      </c>
      <c r="H36" s="6">
        <v>12.43</v>
      </c>
      <c r="I36" s="24">
        <f>($C36*$C$4)+($D36*$D$4)+($E36*$E$4)+($G36*$G$4)+($F36*$F4)</f>
        <v>15.200000000000001</v>
      </c>
      <c r="J36" s="220"/>
    </row>
    <row r="37" spans="1:10" ht="15.75" thickBot="1">
      <c r="A37" s="25" t="s">
        <v>22</v>
      </c>
      <c r="B37" s="10" t="s">
        <v>35</v>
      </c>
      <c r="C37" s="45">
        <v>4</v>
      </c>
      <c r="D37" s="47">
        <v>3.2</v>
      </c>
      <c r="E37" s="46">
        <v>0.8</v>
      </c>
      <c r="F37" s="46"/>
      <c r="G37" s="47">
        <v>1.4</v>
      </c>
      <c r="H37" s="6">
        <v>2.98</v>
      </c>
      <c r="I37" s="24">
        <f>($C37*$C$4)+($D37*$D$4)+($E37*$E$4)+($G37*$G$4)+($F37*$F4)</f>
        <v>1.8800000000000001</v>
      </c>
      <c r="J37" s="220"/>
    </row>
    <row r="38" spans="1:10">
      <c r="A38" s="18"/>
      <c r="B38" s="19"/>
      <c r="C38" s="49">
        <f t="shared" ref="C38:G38" si="1">SUM(C$25:C$37)</f>
        <v>100.07000000000001</v>
      </c>
      <c r="D38" s="49">
        <f t="shared" si="1"/>
        <v>99.5</v>
      </c>
      <c r="E38" s="49">
        <f t="shared" si="1"/>
        <v>99.999999999999986</v>
      </c>
      <c r="F38" s="49">
        <f>SUM(F$25:F$37)</f>
        <v>99.800000000000011</v>
      </c>
      <c r="G38" s="49">
        <f t="shared" si="1"/>
        <v>100.05</v>
      </c>
      <c r="H38" s="50">
        <f t="shared" ref="H38" si="2">SUM(H$25:H$37)</f>
        <v>99.99</v>
      </c>
      <c r="I38" s="50">
        <f>SUM(I$25:I$37)</f>
        <v>99.884000000000015</v>
      </c>
    </row>
    <row r="39" spans="1:10">
      <c r="A39" s="13"/>
      <c r="C39" s="38"/>
    </row>
    <row r="40" spans="1:10">
      <c r="A40" s="13"/>
      <c r="C40" s="31"/>
    </row>
    <row r="41" spans="1:10">
      <c r="C41" s="31"/>
    </row>
    <row r="42" spans="1:10">
      <c r="C42" s="31"/>
    </row>
    <row r="43" spans="1:10">
      <c r="C43" s="31"/>
    </row>
    <row r="44" spans="1:10">
      <c r="C44" s="31"/>
    </row>
    <row r="45" spans="1:10">
      <c r="C45" s="31"/>
    </row>
    <row r="46" spans="1:10">
      <c r="C46" s="31"/>
    </row>
    <row r="47" spans="1:10">
      <c r="C47" s="31"/>
    </row>
    <row r="48" spans="1:10">
      <c r="C48" s="31"/>
    </row>
    <row r="49" spans="3:3">
      <c r="C49" s="31"/>
    </row>
    <row r="50" spans="3:3">
      <c r="C50" s="31"/>
    </row>
    <row r="51" spans="3:3">
      <c r="C51" s="31"/>
    </row>
    <row r="52" spans="3:3">
      <c r="C52" s="31"/>
    </row>
    <row r="53" spans="3:3">
      <c r="C53" s="31"/>
    </row>
    <row r="54" spans="3:3">
      <c r="C54" s="31"/>
    </row>
    <row r="55" spans="3:3">
      <c r="C55" s="31"/>
    </row>
    <row r="56" spans="3:3">
      <c r="C56" s="31"/>
    </row>
    <row r="57" spans="3:3">
      <c r="C57" s="31"/>
    </row>
    <row r="58" spans="3:3">
      <c r="C58" s="31"/>
    </row>
    <row r="59" spans="3:3">
      <c r="C59" s="31"/>
    </row>
    <row r="60" spans="3:3">
      <c r="C60" s="31"/>
    </row>
    <row r="61" spans="3:3">
      <c r="C61" s="31"/>
    </row>
    <row r="62" spans="3:3">
      <c r="C62" s="31"/>
    </row>
    <row r="63" spans="3:3">
      <c r="C63" s="31"/>
    </row>
    <row r="64" spans="3:3">
      <c r="C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4" spans="3:3">
      <c r="C74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  <row r="79" spans="3:3">
      <c r="C79" s="31"/>
    </row>
    <row r="80" spans="3:3">
      <c r="C80" s="31"/>
    </row>
    <row r="81" spans="3:3">
      <c r="C81" s="31"/>
    </row>
    <row r="82" spans="3:3">
      <c r="C82" s="31"/>
    </row>
    <row r="83" spans="3:3">
      <c r="C83" s="31"/>
    </row>
    <row r="84" spans="3:3">
      <c r="C84" s="31"/>
    </row>
    <row r="85" spans="3:3">
      <c r="C85" s="31"/>
    </row>
    <row r="86" spans="3:3">
      <c r="C86" s="31"/>
    </row>
    <row r="87" spans="3:3">
      <c r="C87" s="31"/>
    </row>
    <row r="88" spans="3:3">
      <c r="C88" s="31"/>
    </row>
    <row r="89" spans="3:3">
      <c r="C89" s="31"/>
    </row>
    <row r="90" spans="3:3">
      <c r="C90" s="31"/>
    </row>
    <row r="91" spans="3:3">
      <c r="C91" s="31"/>
    </row>
    <row r="92" spans="3:3">
      <c r="C92" s="31"/>
    </row>
    <row r="93" spans="3:3">
      <c r="C93" s="31"/>
    </row>
    <row r="94" spans="3:3">
      <c r="C94" s="31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  <row r="101" spans="3:3">
      <c r="C101" s="29"/>
    </row>
    <row r="102" spans="3:3">
      <c r="C102" s="29"/>
    </row>
    <row r="103" spans="3:3">
      <c r="C103" s="29"/>
    </row>
    <row r="104" spans="3:3">
      <c r="C104" s="29"/>
    </row>
    <row r="105" spans="3:3">
      <c r="C105" s="29"/>
    </row>
    <row r="106" spans="3:3">
      <c r="C106" s="29"/>
    </row>
    <row r="107" spans="3:3">
      <c r="C107" s="29"/>
    </row>
    <row r="108" spans="3:3">
      <c r="C108" s="29"/>
    </row>
    <row r="109" spans="3:3">
      <c r="C109" s="29"/>
    </row>
    <row r="110" spans="3:3">
      <c r="C110" s="29"/>
    </row>
    <row r="111" spans="3:3">
      <c r="C111" s="29"/>
    </row>
    <row r="112" spans="3:3">
      <c r="C112" s="29"/>
    </row>
    <row r="113" spans="3:3">
      <c r="C113" s="29"/>
    </row>
    <row r="114" spans="3:3">
      <c r="C114" s="29"/>
    </row>
    <row r="115" spans="3:3">
      <c r="C115" s="29"/>
    </row>
    <row r="116" spans="3:3">
      <c r="C116" s="29"/>
    </row>
    <row r="117" spans="3:3">
      <c r="C117" s="29"/>
    </row>
    <row r="118" spans="3:3">
      <c r="C118" s="29"/>
    </row>
    <row r="119" spans="3:3">
      <c r="C119" s="29"/>
    </row>
    <row r="120" spans="3:3">
      <c r="C120" s="29"/>
    </row>
    <row r="121" spans="3:3">
      <c r="C121" s="29"/>
    </row>
    <row r="122" spans="3:3">
      <c r="C122" s="29"/>
    </row>
    <row r="123" spans="3:3">
      <c r="C123" s="29"/>
    </row>
    <row r="124" spans="3:3">
      <c r="C124" s="29"/>
    </row>
    <row r="125" spans="3:3">
      <c r="C125" s="29"/>
    </row>
    <row r="126" spans="3:3">
      <c r="C126" s="29"/>
    </row>
    <row r="127" spans="3:3">
      <c r="C127" s="29"/>
    </row>
    <row r="128" spans="3:3">
      <c r="C128" s="29"/>
    </row>
    <row r="129" spans="3:3">
      <c r="C129" s="29"/>
    </row>
    <row r="130" spans="3:3">
      <c r="C130" s="29"/>
    </row>
    <row r="131" spans="3:3">
      <c r="C131" s="29"/>
    </row>
    <row r="132" spans="3:3">
      <c r="C132" s="29"/>
    </row>
    <row r="133" spans="3:3">
      <c r="C133" s="29"/>
    </row>
    <row r="134" spans="3:3">
      <c r="C134" s="29"/>
    </row>
    <row r="135" spans="3:3">
      <c r="C135" s="29"/>
    </row>
    <row r="136" spans="3:3">
      <c r="C136" s="29"/>
    </row>
    <row r="137" spans="3:3">
      <c r="C137" s="29"/>
    </row>
    <row r="138" spans="3:3">
      <c r="C138" s="29"/>
    </row>
    <row r="139" spans="3:3">
      <c r="C139" s="29"/>
    </row>
    <row r="140" spans="3:3">
      <c r="C140" s="29"/>
    </row>
    <row r="141" spans="3:3">
      <c r="C141" s="29"/>
    </row>
    <row r="142" spans="3:3">
      <c r="C142" s="29"/>
    </row>
    <row r="143" spans="3:3">
      <c r="C143" s="29"/>
    </row>
    <row r="144" spans="3:3">
      <c r="C144" s="29"/>
    </row>
    <row r="145" spans="3:3">
      <c r="C145" s="29"/>
    </row>
    <row r="146" spans="3:3">
      <c r="C146" s="29"/>
    </row>
    <row r="147" spans="3:3">
      <c r="C147" s="29"/>
    </row>
    <row r="148" spans="3:3">
      <c r="C148" s="29"/>
    </row>
    <row r="149" spans="3:3">
      <c r="C149" s="29"/>
    </row>
    <row r="150" spans="3:3">
      <c r="C150" s="29"/>
    </row>
    <row r="151" spans="3:3">
      <c r="C151" s="29"/>
    </row>
    <row r="152" spans="3:3">
      <c r="C152" s="29"/>
    </row>
    <row r="153" spans="3:3">
      <c r="C153" s="29"/>
    </row>
    <row r="154" spans="3:3">
      <c r="C154" s="29"/>
    </row>
    <row r="155" spans="3:3">
      <c r="C155" s="29"/>
    </row>
    <row r="156" spans="3:3">
      <c r="C156" s="29"/>
    </row>
    <row r="157" spans="3:3">
      <c r="C157" s="29"/>
    </row>
    <row r="158" spans="3:3">
      <c r="C158" s="29"/>
    </row>
    <row r="159" spans="3:3">
      <c r="C159" s="29"/>
    </row>
    <row r="160" spans="3:3">
      <c r="C160" s="29"/>
    </row>
    <row r="161" spans="3:3">
      <c r="C161" s="29"/>
    </row>
    <row r="162" spans="3:3">
      <c r="C162" s="29"/>
    </row>
    <row r="163" spans="3:3">
      <c r="C163" s="29"/>
    </row>
    <row r="164" spans="3:3">
      <c r="C164" s="29"/>
    </row>
    <row r="165" spans="3:3">
      <c r="C165" s="29"/>
    </row>
    <row r="166" spans="3:3">
      <c r="C166" s="29"/>
    </row>
    <row r="167" spans="3:3">
      <c r="C167" s="29"/>
    </row>
    <row r="168" spans="3:3">
      <c r="C168" s="29"/>
    </row>
    <row r="169" spans="3:3">
      <c r="C169" s="29"/>
    </row>
    <row r="170" spans="3:3">
      <c r="C170" s="29"/>
    </row>
    <row r="171" spans="3:3">
      <c r="C171" s="29"/>
    </row>
    <row r="172" spans="3:3">
      <c r="C172" s="29"/>
    </row>
    <row r="173" spans="3:3">
      <c r="C173" s="29"/>
    </row>
    <row r="174" spans="3:3">
      <c r="C174" s="29"/>
    </row>
    <row r="175" spans="3:3">
      <c r="C175" s="29"/>
    </row>
    <row r="176" spans="3:3">
      <c r="C176" s="29"/>
    </row>
    <row r="177" spans="3:3">
      <c r="C177" s="29"/>
    </row>
    <row r="178" spans="3:3">
      <c r="C178" s="29"/>
    </row>
    <row r="179" spans="3:3">
      <c r="C179" s="29"/>
    </row>
    <row r="180" spans="3:3">
      <c r="C180" s="29"/>
    </row>
    <row r="181" spans="3:3">
      <c r="C181" s="29"/>
    </row>
    <row r="182" spans="3:3">
      <c r="C182" s="29"/>
    </row>
    <row r="183" spans="3:3">
      <c r="C183" s="29"/>
    </row>
    <row r="184" spans="3:3">
      <c r="C184" s="29"/>
    </row>
    <row r="185" spans="3:3">
      <c r="C185" s="29"/>
    </row>
    <row r="186" spans="3:3">
      <c r="C186" s="29"/>
    </row>
    <row r="187" spans="3:3">
      <c r="C187" s="29"/>
    </row>
    <row r="188" spans="3:3">
      <c r="C188" s="29"/>
    </row>
    <row r="189" spans="3:3">
      <c r="C189" s="29"/>
    </row>
    <row r="190" spans="3:3">
      <c r="C190" s="29"/>
    </row>
    <row r="191" spans="3:3">
      <c r="C191" s="29"/>
    </row>
    <row r="192" spans="3:3">
      <c r="C192" s="29"/>
    </row>
    <row r="193" spans="3:3">
      <c r="C193" s="29"/>
    </row>
    <row r="194" spans="3:3">
      <c r="C194" s="29"/>
    </row>
    <row r="195" spans="3:3">
      <c r="C195" s="29"/>
    </row>
    <row r="196" spans="3:3">
      <c r="C196" s="29"/>
    </row>
    <row r="197" spans="3:3">
      <c r="C197" s="29"/>
    </row>
    <row r="198" spans="3:3">
      <c r="C198" s="29"/>
    </row>
    <row r="199" spans="3:3">
      <c r="C199" s="29"/>
    </row>
    <row r="200" spans="3:3">
      <c r="C200" s="29"/>
    </row>
    <row r="201" spans="3:3">
      <c r="C201" s="29"/>
    </row>
    <row r="202" spans="3:3">
      <c r="C202" s="29"/>
    </row>
    <row r="203" spans="3:3">
      <c r="C203" s="29"/>
    </row>
    <row r="204" spans="3:3">
      <c r="C204" s="29"/>
    </row>
    <row r="205" spans="3:3">
      <c r="C205" s="29"/>
    </row>
    <row r="206" spans="3:3">
      <c r="C206" s="29"/>
    </row>
    <row r="207" spans="3:3">
      <c r="C207" s="29"/>
    </row>
    <row r="208" spans="3:3">
      <c r="C208" s="29"/>
    </row>
    <row r="209" spans="3:3">
      <c r="C209" s="29"/>
    </row>
    <row r="210" spans="3:3">
      <c r="C210" s="29"/>
    </row>
    <row r="211" spans="3:3">
      <c r="C211" s="29"/>
    </row>
    <row r="212" spans="3:3">
      <c r="C212" s="29"/>
    </row>
    <row r="213" spans="3:3">
      <c r="C213" s="29"/>
    </row>
    <row r="214" spans="3:3">
      <c r="C214" s="29"/>
    </row>
    <row r="215" spans="3:3">
      <c r="C215" s="29"/>
    </row>
    <row r="216" spans="3:3">
      <c r="C216" s="29"/>
    </row>
    <row r="217" spans="3:3">
      <c r="C217" s="29"/>
    </row>
    <row r="218" spans="3:3">
      <c r="C218" s="29"/>
    </row>
    <row r="219" spans="3:3">
      <c r="C219" s="29"/>
    </row>
    <row r="220" spans="3:3">
      <c r="C220" s="29"/>
    </row>
    <row r="221" spans="3:3">
      <c r="C221" s="29"/>
    </row>
    <row r="222" spans="3:3">
      <c r="C222" s="29"/>
    </row>
    <row r="223" spans="3:3">
      <c r="C223" s="29"/>
    </row>
    <row r="224" spans="3:3">
      <c r="C224" s="29"/>
    </row>
    <row r="225" spans="3:3">
      <c r="C225" s="29"/>
    </row>
    <row r="226" spans="3:3">
      <c r="C226" s="29"/>
    </row>
    <row r="227" spans="3:3">
      <c r="C227" s="29"/>
    </row>
    <row r="228" spans="3:3">
      <c r="C228" s="29"/>
    </row>
    <row r="229" spans="3:3">
      <c r="C229" s="29"/>
    </row>
    <row r="230" spans="3:3">
      <c r="C230" s="29"/>
    </row>
    <row r="231" spans="3:3">
      <c r="C231" s="29"/>
    </row>
    <row r="232" spans="3:3">
      <c r="C232" s="29"/>
    </row>
    <row r="233" spans="3:3">
      <c r="C233" s="29"/>
    </row>
    <row r="234" spans="3:3">
      <c r="C234" s="29"/>
    </row>
    <row r="235" spans="3:3">
      <c r="C235" s="29"/>
    </row>
    <row r="236" spans="3:3">
      <c r="C236" s="29"/>
    </row>
    <row r="237" spans="3:3">
      <c r="C237" s="29"/>
    </row>
    <row r="238" spans="3:3">
      <c r="C238" s="29"/>
    </row>
    <row r="239" spans="3:3">
      <c r="C239" s="29"/>
    </row>
    <row r="240" spans="3:3">
      <c r="C240" s="29"/>
    </row>
    <row r="241" spans="3:3">
      <c r="C241" s="29"/>
    </row>
    <row r="242" spans="3:3">
      <c r="C242" s="29"/>
    </row>
    <row r="243" spans="3:3">
      <c r="C243" s="29"/>
    </row>
    <row r="244" spans="3:3">
      <c r="C244" s="29"/>
    </row>
    <row r="245" spans="3:3">
      <c r="C245" s="29"/>
    </row>
    <row r="246" spans="3:3">
      <c r="C246" s="29"/>
    </row>
    <row r="247" spans="3:3">
      <c r="C247" s="29"/>
    </row>
    <row r="248" spans="3:3">
      <c r="C248" s="29"/>
    </row>
    <row r="249" spans="3:3">
      <c r="C249" s="29"/>
    </row>
    <row r="250" spans="3:3">
      <c r="C250" s="29"/>
    </row>
    <row r="251" spans="3:3">
      <c r="C251" s="29"/>
    </row>
    <row r="252" spans="3:3">
      <c r="C252" s="29"/>
    </row>
    <row r="253" spans="3:3">
      <c r="C253" s="29"/>
    </row>
    <row r="254" spans="3:3">
      <c r="C254" s="29"/>
    </row>
    <row r="255" spans="3:3">
      <c r="C255" s="29"/>
    </row>
    <row r="256" spans="3:3">
      <c r="C256" s="29"/>
    </row>
    <row r="257" spans="3:3">
      <c r="C257" s="29"/>
    </row>
    <row r="258" spans="3:3">
      <c r="C258" s="29"/>
    </row>
    <row r="259" spans="3:3">
      <c r="C259" s="29"/>
    </row>
    <row r="260" spans="3:3">
      <c r="C260" s="29"/>
    </row>
    <row r="261" spans="3:3">
      <c r="C261" s="29"/>
    </row>
    <row r="262" spans="3:3">
      <c r="C262" s="29"/>
    </row>
    <row r="263" spans="3:3">
      <c r="C263" s="29"/>
    </row>
    <row r="264" spans="3:3">
      <c r="C264" s="29"/>
    </row>
    <row r="265" spans="3:3">
      <c r="C265" s="29"/>
    </row>
    <row r="266" spans="3:3">
      <c r="C266" s="29"/>
    </row>
    <row r="267" spans="3:3">
      <c r="C267" s="29"/>
    </row>
    <row r="268" spans="3:3">
      <c r="C268" s="29"/>
    </row>
    <row r="269" spans="3:3">
      <c r="C269" s="29"/>
    </row>
    <row r="270" spans="3:3">
      <c r="C270" s="29"/>
    </row>
    <row r="271" spans="3:3">
      <c r="C271" s="29"/>
    </row>
    <row r="272" spans="3:3">
      <c r="C272" s="29"/>
    </row>
    <row r="273" spans="3:3">
      <c r="C273" s="29"/>
    </row>
    <row r="274" spans="3:3">
      <c r="C274" s="29"/>
    </row>
    <row r="275" spans="3:3">
      <c r="C275" s="29"/>
    </row>
    <row r="276" spans="3:3">
      <c r="C276" s="29"/>
    </row>
    <row r="277" spans="3:3">
      <c r="C277" s="29"/>
    </row>
    <row r="278" spans="3:3">
      <c r="C278" s="29"/>
    </row>
    <row r="279" spans="3:3">
      <c r="C279" s="29"/>
    </row>
    <row r="280" spans="3:3">
      <c r="C280" s="29"/>
    </row>
    <row r="281" spans="3:3">
      <c r="C281" s="29"/>
    </row>
    <row r="282" spans="3:3">
      <c r="C282" s="29"/>
    </row>
    <row r="283" spans="3:3">
      <c r="C283" s="29"/>
    </row>
    <row r="284" spans="3:3">
      <c r="C284" s="29"/>
    </row>
    <row r="285" spans="3:3">
      <c r="C285" s="29"/>
    </row>
    <row r="286" spans="3:3">
      <c r="C286" s="29"/>
    </row>
    <row r="287" spans="3:3">
      <c r="C287" s="29"/>
    </row>
    <row r="288" spans="3:3">
      <c r="C288" s="29"/>
    </row>
    <row r="289" spans="3:3">
      <c r="C289" s="29"/>
    </row>
    <row r="290" spans="3:3">
      <c r="C290" s="29"/>
    </row>
    <row r="291" spans="3:3">
      <c r="C291" s="29"/>
    </row>
    <row r="292" spans="3:3">
      <c r="C292" s="29"/>
    </row>
    <row r="293" spans="3:3">
      <c r="C293" s="29"/>
    </row>
    <row r="294" spans="3:3">
      <c r="C294" s="29"/>
    </row>
    <row r="295" spans="3:3">
      <c r="C295" s="29"/>
    </row>
    <row r="296" spans="3:3">
      <c r="C296" s="29"/>
    </row>
    <row r="297" spans="3:3">
      <c r="C297" s="29"/>
    </row>
    <row r="298" spans="3:3">
      <c r="C298" s="29"/>
    </row>
    <row r="299" spans="3:3">
      <c r="C299" s="29"/>
    </row>
    <row r="300" spans="3:3">
      <c r="C300" s="29"/>
    </row>
    <row r="301" spans="3:3">
      <c r="C301" s="29"/>
    </row>
    <row r="302" spans="3:3">
      <c r="C302" s="29"/>
    </row>
    <row r="303" spans="3:3">
      <c r="C303" s="29"/>
    </row>
    <row r="304" spans="3:3">
      <c r="C304" s="29"/>
    </row>
    <row r="305" spans="3:3">
      <c r="C305" s="29"/>
    </row>
    <row r="306" spans="3:3">
      <c r="C306" s="29"/>
    </row>
    <row r="307" spans="3:3">
      <c r="C307" s="29"/>
    </row>
    <row r="308" spans="3:3">
      <c r="C308" s="29"/>
    </row>
    <row r="309" spans="3:3">
      <c r="C309" s="29"/>
    </row>
    <row r="310" spans="3:3">
      <c r="C310" s="29"/>
    </row>
    <row r="311" spans="3:3">
      <c r="C311" s="29"/>
    </row>
    <row r="312" spans="3:3">
      <c r="C312" s="29"/>
    </row>
    <row r="313" spans="3:3">
      <c r="C313" s="29"/>
    </row>
    <row r="314" spans="3:3">
      <c r="C314" s="29"/>
    </row>
    <row r="315" spans="3:3">
      <c r="C315" s="29"/>
    </row>
    <row r="316" spans="3:3">
      <c r="C316" s="29"/>
    </row>
    <row r="317" spans="3:3">
      <c r="C317" s="29"/>
    </row>
    <row r="318" spans="3:3">
      <c r="C318" s="29"/>
    </row>
    <row r="319" spans="3:3">
      <c r="C319" s="29"/>
    </row>
    <row r="320" spans="3:3">
      <c r="C320" s="29"/>
    </row>
    <row r="321" spans="3:3">
      <c r="C321" s="29"/>
    </row>
    <row r="322" spans="3:3">
      <c r="C322" s="29"/>
    </row>
    <row r="323" spans="3:3">
      <c r="C323" s="29"/>
    </row>
    <row r="324" spans="3:3">
      <c r="C324" s="29"/>
    </row>
    <row r="325" spans="3:3">
      <c r="C325" s="29"/>
    </row>
    <row r="326" spans="3:3">
      <c r="C326" s="29"/>
    </row>
    <row r="327" spans="3:3">
      <c r="C327" s="29"/>
    </row>
    <row r="328" spans="3:3">
      <c r="C328" s="29"/>
    </row>
    <row r="329" spans="3:3">
      <c r="C329" s="29"/>
    </row>
    <row r="330" spans="3:3">
      <c r="C330" s="29"/>
    </row>
    <row r="331" spans="3:3">
      <c r="C331" s="29"/>
    </row>
    <row r="332" spans="3:3">
      <c r="C332" s="29"/>
    </row>
    <row r="333" spans="3:3">
      <c r="C333" s="29"/>
    </row>
    <row r="334" spans="3:3">
      <c r="C334" s="29"/>
    </row>
    <row r="335" spans="3:3">
      <c r="C335" s="29"/>
    </row>
    <row r="336" spans="3:3">
      <c r="C336" s="29"/>
    </row>
    <row r="337" spans="3:3">
      <c r="C337" s="29"/>
    </row>
    <row r="338" spans="3:3">
      <c r="C338" s="29"/>
    </row>
    <row r="339" spans="3:3">
      <c r="C339" s="29"/>
    </row>
    <row r="340" spans="3:3">
      <c r="C340" s="29"/>
    </row>
    <row r="341" spans="3:3">
      <c r="C341" s="29"/>
    </row>
    <row r="342" spans="3:3">
      <c r="C342" s="29"/>
    </row>
    <row r="343" spans="3:3">
      <c r="C343" s="29"/>
    </row>
    <row r="344" spans="3:3">
      <c r="C344" s="29"/>
    </row>
    <row r="345" spans="3:3">
      <c r="C345" s="29"/>
    </row>
    <row r="346" spans="3:3">
      <c r="C346" s="29"/>
    </row>
    <row r="347" spans="3:3">
      <c r="C347" s="29"/>
    </row>
    <row r="348" spans="3:3">
      <c r="C348" s="29"/>
    </row>
    <row r="349" spans="3:3">
      <c r="C349" s="29"/>
    </row>
    <row r="350" spans="3:3">
      <c r="C350" s="29"/>
    </row>
    <row r="351" spans="3:3">
      <c r="C351" s="29"/>
    </row>
    <row r="352" spans="3:3">
      <c r="C352" s="29"/>
    </row>
    <row r="353" spans="3:3">
      <c r="C353" s="29"/>
    </row>
    <row r="354" spans="3:3">
      <c r="C354" s="29"/>
    </row>
    <row r="355" spans="3:3">
      <c r="C355" s="29"/>
    </row>
    <row r="356" spans="3:3">
      <c r="C356" s="29"/>
    </row>
    <row r="357" spans="3:3">
      <c r="C357" s="29"/>
    </row>
    <row r="358" spans="3:3">
      <c r="C358" s="29"/>
    </row>
    <row r="359" spans="3:3">
      <c r="C359" s="29"/>
    </row>
    <row r="360" spans="3:3">
      <c r="C360" s="29"/>
    </row>
    <row r="361" spans="3:3">
      <c r="C361" s="29"/>
    </row>
    <row r="362" spans="3:3">
      <c r="C362" s="29"/>
    </row>
    <row r="363" spans="3:3">
      <c r="C363" s="29"/>
    </row>
    <row r="364" spans="3:3">
      <c r="C364" s="29"/>
    </row>
    <row r="365" spans="3:3">
      <c r="C365" s="29"/>
    </row>
    <row r="366" spans="3:3">
      <c r="C366" s="29"/>
    </row>
    <row r="367" spans="3:3">
      <c r="C367" s="29"/>
    </row>
    <row r="368" spans="3:3">
      <c r="C368" s="29"/>
    </row>
    <row r="369" spans="3:3">
      <c r="C369" s="29"/>
    </row>
    <row r="370" spans="3:3">
      <c r="C370" s="29"/>
    </row>
    <row r="371" spans="3:3">
      <c r="C371" s="29"/>
    </row>
    <row r="372" spans="3:3">
      <c r="C372" s="29"/>
    </row>
    <row r="373" spans="3:3">
      <c r="C373" s="29"/>
    </row>
    <row r="374" spans="3:3">
      <c r="C374" s="29"/>
    </row>
    <row r="375" spans="3:3">
      <c r="C375" s="29"/>
    </row>
    <row r="376" spans="3:3">
      <c r="C376" s="29"/>
    </row>
    <row r="377" spans="3:3">
      <c r="C377" s="29"/>
    </row>
    <row r="378" spans="3:3">
      <c r="C378" s="29"/>
    </row>
    <row r="379" spans="3:3">
      <c r="C379" s="29"/>
    </row>
    <row r="380" spans="3:3">
      <c r="C380" s="29"/>
    </row>
    <row r="381" spans="3:3">
      <c r="C381" s="29"/>
    </row>
    <row r="382" spans="3:3">
      <c r="C382" s="29"/>
    </row>
    <row r="383" spans="3:3">
      <c r="C383" s="29"/>
    </row>
    <row r="384" spans="3:3">
      <c r="C384" s="29"/>
    </row>
    <row r="385" spans="3:3">
      <c r="C385" s="29"/>
    </row>
    <row r="386" spans="3:3">
      <c r="C386" s="29"/>
    </row>
    <row r="387" spans="3:3">
      <c r="C387" s="29"/>
    </row>
    <row r="388" spans="3:3">
      <c r="C388" s="29"/>
    </row>
    <row r="389" spans="3:3">
      <c r="C389" s="29"/>
    </row>
    <row r="390" spans="3:3">
      <c r="C390" s="29"/>
    </row>
    <row r="391" spans="3:3">
      <c r="C391" s="29"/>
    </row>
    <row r="392" spans="3:3">
      <c r="C392" s="29"/>
    </row>
    <row r="393" spans="3:3">
      <c r="C393" s="29"/>
    </row>
  </sheetData>
  <mergeCells count="9">
    <mergeCell ref="J35:J37"/>
    <mergeCell ref="A34:B34"/>
    <mergeCell ref="C34:G34"/>
    <mergeCell ref="A24:B24"/>
    <mergeCell ref="C24:G24"/>
    <mergeCell ref="A29:B29"/>
    <mergeCell ref="C29:G29"/>
    <mergeCell ref="J25:J28"/>
    <mergeCell ref="J30:J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2"/>
  <sheetViews>
    <sheetView zoomScaleNormal="100" workbookViewId="0">
      <selection activeCell="E4" sqref="E4"/>
    </sheetView>
  </sheetViews>
  <sheetFormatPr defaultColWidth="8.85546875" defaultRowHeight="15"/>
  <cols>
    <col min="1" max="1" width="11.7109375" style="29" customWidth="1"/>
    <col min="2" max="2" width="12.85546875" style="29" customWidth="1"/>
    <col min="3" max="3" width="9.85546875" style="29" customWidth="1"/>
    <col min="4" max="4" width="13.28515625" style="29" customWidth="1"/>
    <col min="5" max="5" width="11.140625" style="29" bestFit="1" customWidth="1"/>
    <col min="6" max="7" width="8.85546875" style="29"/>
    <col min="8" max="8" width="10.7109375" style="29" customWidth="1"/>
    <col min="9" max="9" width="8.85546875" style="29"/>
    <col min="10" max="10" width="10.85546875" style="29" customWidth="1"/>
    <col min="11" max="14" width="8.85546875" style="29"/>
    <col min="15" max="15" width="12.42578125" style="29" customWidth="1"/>
    <col min="16" max="16384" width="8.85546875" style="29"/>
  </cols>
  <sheetData>
    <row r="3" spans="1:5">
      <c r="A3" s="90"/>
      <c r="B3" s="90"/>
    </row>
    <row r="4" spans="1:5">
      <c r="A4" s="156" t="s">
        <v>67</v>
      </c>
      <c r="B4" s="157">
        <f>BalancedGeo!J25</f>
        <v>36.124000000000002</v>
      </c>
      <c r="C4" s="158"/>
      <c r="D4" s="166" t="s">
        <v>23</v>
      </c>
      <c r="E4" s="167">
        <f>BalancedGeo!I25</f>
        <v>5.1539999999999999</v>
      </c>
    </row>
    <row r="5" spans="1:5">
      <c r="A5" s="159"/>
      <c r="B5" s="160"/>
      <c r="C5" s="161"/>
      <c r="D5" s="168" t="s">
        <v>24</v>
      </c>
      <c r="E5" s="169">
        <f>BalancedGeo!I26</f>
        <v>14.839999999999998</v>
      </c>
    </row>
    <row r="6" spans="1:5">
      <c r="A6" s="159"/>
      <c r="B6" s="160"/>
      <c r="C6" s="161"/>
      <c r="D6" s="168" t="s">
        <v>25</v>
      </c>
      <c r="E6" s="169">
        <f>BalancedGeo!I27</f>
        <v>14.500000000000002</v>
      </c>
    </row>
    <row r="7" spans="1:5">
      <c r="A7" s="162"/>
      <c r="B7" s="163"/>
      <c r="C7" s="164"/>
      <c r="D7" s="170" t="s">
        <v>26</v>
      </c>
      <c r="E7" s="171">
        <f>BalancedGeo!I28</f>
        <v>1.6300000000000001</v>
      </c>
    </row>
    <row r="8" spans="1:5">
      <c r="A8" s="115" t="s">
        <v>68</v>
      </c>
      <c r="B8" s="116">
        <f>BalancedGeo!J30</f>
        <v>38.040000000000006</v>
      </c>
      <c r="C8" s="117"/>
      <c r="D8" s="172" t="s">
        <v>28</v>
      </c>
      <c r="E8" s="173">
        <f>BalancedGeo!I30</f>
        <v>7.3599999999999994</v>
      </c>
    </row>
    <row r="9" spans="1:5">
      <c r="A9" s="118"/>
      <c r="B9" s="119"/>
      <c r="C9" s="120"/>
      <c r="D9" s="174" t="s">
        <v>29</v>
      </c>
      <c r="E9" s="175">
        <f>BalancedGeo!I31</f>
        <v>0.74</v>
      </c>
    </row>
    <row r="10" spans="1:5">
      <c r="A10" s="118"/>
      <c r="B10" s="119"/>
      <c r="C10" s="120"/>
      <c r="D10" s="174" t="s">
        <v>30</v>
      </c>
      <c r="E10" s="175">
        <f>BalancedGeo!I32</f>
        <v>13.06</v>
      </c>
    </row>
    <row r="11" spans="1:5">
      <c r="A11" s="121"/>
      <c r="B11" s="122"/>
      <c r="C11" s="123"/>
      <c r="D11" s="176" t="s">
        <v>31</v>
      </c>
      <c r="E11" s="177">
        <f>BalancedGeo!I33</f>
        <v>16.880000000000003</v>
      </c>
    </row>
    <row r="12" spans="1:5">
      <c r="A12" s="124" t="s">
        <v>32</v>
      </c>
      <c r="B12" s="125">
        <f>BalancedGeo!J35</f>
        <v>25.720000000000002</v>
      </c>
      <c r="C12" s="126"/>
      <c r="D12" s="178" t="s">
        <v>33</v>
      </c>
      <c r="E12" s="179">
        <f>BalancedGeo!I35</f>
        <v>8.64</v>
      </c>
    </row>
    <row r="13" spans="1:5">
      <c r="A13" s="127"/>
      <c r="B13" s="128"/>
      <c r="C13" s="129"/>
      <c r="D13" s="180" t="s">
        <v>34</v>
      </c>
      <c r="E13" s="181">
        <f>BalancedGeo!I36</f>
        <v>15.200000000000001</v>
      </c>
    </row>
    <row r="14" spans="1:5">
      <c r="A14" s="130"/>
      <c r="B14" s="131"/>
      <c r="C14" s="132"/>
      <c r="D14" s="182" t="s">
        <v>35</v>
      </c>
      <c r="E14" s="183">
        <f>BalancedGeo!I37</f>
        <v>1.8800000000000001</v>
      </c>
    </row>
    <row r="15" spans="1:5">
      <c r="A15" s="133"/>
      <c r="B15" s="134">
        <f>SUM(B4:B12)</f>
        <v>99.884000000000015</v>
      </c>
      <c r="C15" s="135"/>
      <c r="D15" s="135"/>
      <c r="E15" s="136">
        <f>SUM(E4:E14)</f>
        <v>99.884000000000015</v>
      </c>
    </row>
    <row r="22" spans="1:16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0"/>
  <sheetViews>
    <sheetView topLeftCell="A2" zoomScaleNormal="100" workbookViewId="0">
      <selection activeCell="C3" sqref="C3"/>
    </sheetView>
  </sheetViews>
  <sheetFormatPr defaultColWidth="8.85546875" defaultRowHeight="15"/>
  <cols>
    <col min="2" max="2" width="12.7109375" customWidth="1"/>
    <col min="3" max="3" width="11.42578125" customWidth="1"/>
    <col min="4" max="4" width="11.28515625" customWidth="1"/>
    <col min="5" max="5" width="5" customWidth="1"/>
    <col min="6" max="6" width="9.140625" bestFit="1" customWidth="1"/>
    <col min="7" max="7" width="11.140625" customWidth="1"/>
    <col min="9" max="9" width="4.42578125" customWidth="1"/>
    <col min="11" max="11" width="16.42578125" customWidth="1"/>
    <col min="12" max="12" width="19.42578125" customWidth="1"/>
  </cols>
  <sheetData>
    <row r="2" spans="1:14">
      <c r="A2" s="13"/>
      <c r="J2" s="40"/>
      <c r="K2" s="227"/>
      <c r="L2" s="227"/>
    </row>
    <row r="3" spans="1:14" ht="18.75">
      <c r="A3" s="152"/>
      <c r="B3" s="153"/>
      <c r="C3" s="154" t="s">
        <v>41</v>
      </c>
      <c r="D3" s="154" t="s">
        <v>43</v>
      </c>
      <c r="E3" s="154"/>
      <c r="F3" s="154"/>
      <c r="G3" s="153"/>
      <c r="H3" s="153"/>
      <c r="J3" s="143" t="s">
        <v>69</v>
      </c>
      <c r="K3" s="144" t="s">
        <v>70</v>
      </c>
      <c r="L3" s="144" t="s">
        <v>19</v>
      </c>
      <c r="M3" s="144" t="s">
        <v>71</v>
      </c>
      <c r="N3" s="145" t="s">
        <v>72</v>
      </c>
    </row>
    <row r="4" spans="1:14" s="31" customFormat="1" ht="18.75">
      <c r="A4" s="79" t="s">
        <v>36</v>
      </c>
      <c r="B4" s="77">
        <f>SUM(C4:F4)</f>
        <v>1</v>
      </c>
      <c r="C4" s="34">
        <v>0.7</v>
      </c>
      <c r="D4" s="34">
        <v>0.3</v>
      </c>
      <c r="E4" s="80"/>
      <c r="F4" s="155">
        <v>0</v>
      </c>
      <c r="G4" s="81" t="s">
        <v>0</v>
      </c>
      <c r="H4" s="81" t="s">
        <v>42</v>
      </c>
      <c r="J4" s="146">
        <f>H7+H8</f>
        <v>16.209999999999997</v>
      </c>
      <c r="K4" s="147">
        <f>H11+H12+H13</f>
        <v>78.474999999999994</v>
      </c>
      <c r="L4" s="147">
        <f>H17+H19+H18</f>
        <v>4.9449999999999994</v>
      </c>
      <c r="M4" s="147">
        <f>H9+H14+H15+H20</f>
        <v>0</v>
      </c>
      <c r="N4" s="148">
        <f>SUM(J4:M4)</f>
        <v>99.629999999999981</v>
      </c>
    </row>
    <row r="5" spans="1:14" s="31" customFormat="1">
      <c r="A5" s="79" t="s">
        <v>2</v>
      </c>
      <c r="B5" s="77" t="s">
        <v>73</v>
      </c>
      <c r="C5" s="34">
        <v>29.32</v>
      </c>
      <c r="D5" s="34">
        <v>0.32</v>
      </c>
      <c r="E5" s="84"/>
      <c r="F5" s="165"/>
      <c r="G5" s="85" t="s">
        <v>3</v>
      </c>
      <c r="H5" s="85" t="s">
        <v>4</v>
      </c>
      <c r="J5" s="39"/>
      <c r="K5" s="40"/>
      <c r="L5" s="40"/>
    </row>
    <row r="6" spans="1:14" ht="15.75" thickBot="1">
      <c r="A6" s="51" t="s">
        <v>5</v>
      </c>
      <c r="B6" s="52" t="s">
        <v>6</v>
      </c>
      <c r="C6" s="43"/>
      <c r="D6" s="43"/>
      <c r="E6" s="53"/>
      <c r="F6" s="53"/>
      <c r="G6" s="6"/>
      <c r="H6" s="6"/>
      <c r="I6" s="137"/>
      <c r="J6" s="40"/>
      <c r="K6" s="40"/>
      <c r="L6" s="40"/>
    </row>
    <row r="7" spans="1:14">
      <c r="A7" s="54" t="s">
        <v>7</v>
      </c>
      <c r="B7" s="55" t="s">
        <v>8</v>
      </c>
      <c r="C7" s="56">
        <v>22</v>
      </c>
      <c r="D7" s="43">
        <v>2.7</v>
      </c>
      <c r="E7" s="53"/>
      <c r="F7" s="207"/>
      <c r="G7" s="6">
        <v>61.03</v>
      </c>
      <c r="H7" s="6">
        <f>($C7*$C$4)+($D7*$D$4)+($F7*$F$4)</f>
        <v>16.209999999999997</v>
      </c>
      <c r="I7" s="138"/>
      <c r="J7" s="40"/>
      <c r="K7" s="40"/>
      <c r="L7" s="40"/>
    </row>
    <row r="8" spans="1:14">
      <c r="A8" s="57" t="s">
        <v>7</v>
      </c>
      <c r="B8" s="58" t="s">
        <v>9</v>
      </c>
      <c r="C8" s="56">
        <v>0</v>
      </c>
      <c r="D8" s="43">
        <v>0</v>
      </c>
      <c r="E8" s="53"/>
      <c r="F8" s="205"/>
      <c r="G8" s="6">
        <v>3.31</v>
      </c>
      <c r="H8" s="6">
        <f t="shared" ref="H8:H9" si="0">($C8*$C$4)+($D8*$D$4)+($F8*$F$4)</f>
        <v>0</v>
      </c>
      <c r="I8" s="138"/>
      <c r="J8" s="40"/>
      <c r="K8" s="40"/>
      <c r="L8" s="40"/>
    </row>
    <row r="9" spans="1:14" ht="15.75" thickBot="1">
      <c r="A9" s="59" t="s">
        <v>7</v>
      </c>
      <c r="B9" s="60" t="s">
        <v>10</v>
      </c>
      <c r="C9" s="56">
        <v>0</v>
      </c>
      <c r="D9" s="43">
        <v>0</v>
      </c>
      <c r="E9" s="61"/>
      <c r="F9" s="206"/>
      <c r="G9" s="12">
        <v>1.03</v>
      </c>
      <c r="H9" s="6">
        <f t="shared" si="0"/>
        <v>0</v>
      </c>
      <c r="I9" s="138"/>
      <c r="J9" s="40"/>
      <c r="K9" s="40"/>
      <c r="L9" s="40"/>
    </row>
    <row r="10" spans="1:14" ht="15.75" thickBot="1">
      <c r="A10" s="62"/>
      <c r="B10" s="17"/>
      <c r="C10" s="63"/>
      <c r="D10" s="63"/>
      <c r="E10" s="63"/>
      <c r="F10" s="63"/>
      <c r="G10" s="6"/>
      <c r="H10" s="6"/>
    </row>
    <row r="11" spans="1:14">
      <c r="A11" s="54" t="s">
        <v>7</v>
      </c>
      <c r="B11" s="55" t="s">
        <v>11</v>
      </c>
      <c r="C11" s="56">
        <v>15</v>
      </c>
      <c r="D11" s="43">
        <v>5</v>
      </c>
      <c r="E11" s="64"/>
      <c r="F11" s="207"/>
      <c r="G11" s="16">
        <v>3.92</v>
      </c>
      <c r="H11" s="6">
        <f>($C11*$C$4)+($D11*$D$4)+($F11*$F$4)</f>
        <v>12</v>
      </c>
      <c r="I11" s="137"/>
    </row>
    <row r="12" spans="1:14">
      <c r="A12" s="57" t="s">
        <v>7</v>
      </c>
      <c r="B12" s="58" t="s">
        <v>12</v>
      </c>
      <c r="C12" s="56">
        <v>50.7</v>
      </c>
      <c r="D12" s="43">
        <v>84</v>
      </c>
      <c r="E12" s="53"/>
      <c r="F12" s="205"/>
      <c r="G12" s="6">
        <v>7.45</v>
      </c>
      <c r="H12" s="6">
        <f t="shared" ref="H12:H15" si="1">($C12*$C$4)+($D12*$D$4)+($F12*$F$4)</f>
        <v>60.69</v>
      </c>
      <c r="I12" s="138"/>
    </row>
    <row r="13" spans="1:14">
      <c r="A13" s="57" t="s">
        <v>7</v>
      </c>
      <c r="B13" s="58" t="s">
        <v>13</v>
      </c>
      <c r="C13" s="56">
        <v>6.55</v>
      </c>
      <c r="D13" s="43">
        <v>4</v>
      </c>
      <c r="E13" s="53"/>
      <c r="F13" s="205"/>
      <c r="G13" s="6">
        <v>4.74</v>
      </c>
      <c r="H13" s="6">
        <f t="shared" si="1"/>
        <v>5.7850000000000001</v>
      </c>
      <c r="I13" s="138"/>
    </row>
    <row r="14" spans="1:14">
      <c r="A14" s="57" t="s">
        <v>7</v>
      </c>
      <c r="B14" s="58" t="s">
        <v>14</v>
      </c>
      <c r="C14" s="56">
        <v>0</v>
      </c>
      <c r="D14" s="43">
        <v>0</v>
      </c>
      <c r="E14" s="53"/>
      <c r="F14" s="205"/>
      <c r="G14" s="6">
        <v>0.13</v>
      </c>
      <c r="H14" s="6">
        <f t="shared" si="1"/>
        <v>0</v>
      </c>
      <c r="I14" s="138"/>
    </row>
    <row r="15" spans="1:14" ht="15.75" thickBot="1">
      <c r="A15" s="59" t="s">
        <v>7</v>
      </c>
      <c r="B15" s="60" t="s">
        <v>15</v>
      </c>
      <c r="C15" s="56">
        <v>0</v>
      </c>
      <c r="D15" s="43">
        <v>0</v>
      </c>
      <c r="E15" s="61"/>
      <c r="F15" s="206"/>
      <c r="G15" s="12">
        <v>1.42</v>
      </c>
      <c r="H15" s="6">
        <f t="shared" si="1"/>
        <v>0</v>
      </c>
      <c r="I15" s="138"/>
    </row>
    <row r="16" spans="1:14" ht="15.75" thickBot="1">
      <c r="A16" s="62"/>
      <c r="B16" s="63" t="s">
        <v>16</v>
      </c>
      <c r="C16" s="63"/>
      <c r="D16" s="63"/>
      <c r="E16" s="63"/>
      <c r="F16" s="63"/>
      <c r="G16" s="6"/>
      <c r="H16" s="16"/>
    </row>
    <row r="17" spans="1:9">
      <c r="A17" s="54" t="s">
        <v>7</v>
      </c>
      <c r="B17" s="55" t="s">
        <v>17</v>
      </c>
      <c r="C17" s="56">
        <v>2.15</v>
      </c>
      <c r="D17" s="43">
        <v>0</v>
      </c>
      <c r="E17" s="64"/>
      <c r="F17" s="207"/>
      <c r="G17" s="16">
        <v>5.39</v>
      </c>
      <c r="H17" s="6">
        <f>($C17*$C$4)+($D17*$D$4)+($F17*$F$4)</f>
        <v>1.5049999999999999</v>
      </c>
      <c r="I17" s="137"/>
    </row>
    <row r="18" spans="1:9">
      <c r="A18" s="57" t="s">
        <v>7</v>
      </c>
      <c r="B18" s="58" t="s">
        <v>18</v>
      </c>
      <c r="C18" s="56">
        <v>0</v>
      </c>
      <c r="D18" s="43">
        <v>0</v>
      </c>
      <c r="E18" s="53"/>
      <c r="F18" s="205"/>
      <c r="G18" s="6">
        <v>1.99</v>
      </c>
      <c r="H18" s="6">
        <f t="shared" ref="H18:H20" si="2">($C18*$C$4)+($D18*$D$4)+($F18*$F$4)</f>
        <v>0</v>
      </c>
      <c r="I18" s="138"/>
    </row>
    <row r="19" spans="1:9">
      <c r="A19" s="57" t="s">
        <v>7</v>
      </c>
      <c r="B19" s="58" t="s">
        <v>19</v>
      </c>
      <c r="C19" s="56">
        <v>3.2</v>
      </c>
      <c r="D19" s="43">
        <v>4</v>
      </c>
      <c r="E19" s="53"/>
      <c r="F19" s="205"/>
      <c r="G19" s="6">
        <v>4.21</v>
      </c>
      <c r="H19" s="6">
        <f t="shared" si="2"/>
        <v>3.4399999999999995</v>
      </c>
      <c r="I19" s="138"/>
    </row>
    <row r="20" spans="1:9" ht="15.75" thickBot="1">
      <c r="A20" s="59" t="s">
        <v>7</v>
      </c>
      <c r="B20" s="60" t="s">
        <v>20</v>
      </c>
      <c r="C20" s="56">
        <v>0</v>
      </c>
      <c r="D20" s="43">
        <v>0</v>
      </c>
      <c r="E20" s="61"/>
      <c r="F20" s="206"/>
      <c r="G20" s="12">
        <v>5.39</v>
      </c>
      <c r="H20" s="6">
        <f t="shared" si="2"/>
        <v>0</v>
      </c>
      <c r="I20" s="138"/>
    </row>
    <row r="21" spans="1:9">
      <c r="A21" s="65"/>
      <c r="B21" s="66"/>
      <c r="C21" s="75">
        <f t="shared" ref="C21:G21" si="3">SUM(C$7:C$20)</f>
        <v>99.600000000000009</v>
      </c>
      <c r="D21" s="75">
        <f t="shared" si="3"/>
        <v>99.7</v>
      </c>
      <c r="E21" s="75"/>
      <c r="F21" s="75">
        <f>SUM(F7:F20)</f>
        <v>0</v>
      </c>
      <c r="G21" s="75">
        <f t="shared" si="3"/>
        <v>100.00999999999999</v>
      </c>
      <c r="H21" s="75">
        <f>H7+H8+H9+H11+H12+H13+H14+H15+H17+H19+H20</f>
        <v>99.629999999999981</v>
      </c>
      <c r="I21" s="76"/>
    </row>
    <row r="22" spans="1:9">
      <c r="A22" s="67"/>
      <c r="B22" s="68"/>
      <c r="C22" s="67"/>
      <c r="D22" s="68"/>
      <c r="E22" s="67"/>
      <c r="F22" s="68"/>
      <c r="G22" s="69" t="s">
        <v>0</v>
      </c>
      <c r="H22" s="69" t="s">
        <v>1</v>
      </c>
    </row>
    <row r="23" spans="1:9" ht="15.75" thickBot="1">
      <c r="A23" s="67"/>
      <c r="B23" s="68"/>
      <c r="C23" s="67"/>
      <c r="D23" s="68"/>
      <c r="E23" s="67"/>
      <c r="F23" s="68"/>
      <c r="G23" s="69" t="s">
        <v>3</v>
      </c>
      <c r="H23" s="69" t="s">
        <v>4</v>
      </c>
    </row>
    <row r="24" spans="1:9">
      <c r="A24" s="225" t="s">
        <v>21</v>
      </c>
      <c r="B24" s="226"/>
      <c r="C24" s="228"/>
      <c r="D24" s="228"/>
      <c r="E24" s="70"/>
      <c r="F24" s="70"/>
      <c r="G24" s="6"/>
      <c r="H24" s="6"/>
    </row>
    <row r="25" spans="1:9">
      <c r="A25" s="71" t="s">
        <v>22</v>
      </c>
      <c r="B25" s="58" t="s">
        <v>23</v>
      </c>
      <c r="C25" s="44">
        <v>8.5</v>
      </c>
      <c r="D25" s="43">
        <v>18</v>
      </c>
      <c r="E25" s="53"/>
      <c r="F25" s="53"/>
      <c r="G25" s="6">
        <v>4.87</v>
      </c>
      <c r="H25" s="6">
        <f>($C25*$C$4)+($D25*$D$4)+($F25*$F$4)</f>
        <v>11.349999999999998</v>
      </c>
    </row>
    <row r="26" spans="1:9">
      <c r="A26" s="71" t="s">
        <v>22</v>
      </c>
      <c r="B26" s="58" t="s">
        <v>24</v>
      </c>
      <c r="C26" s="44">
        <v>9.5</v>
      </c>
      <c r="D26" s="43">
        <v>15.9</v>
      </c>
      <c r="E26" s="53"/>
      <c r="F26" s="53"/>
      <c r="G26" s="6">
        <v>11.07</v>
      </c>
      <c r="H26" s="6">
        <f t="shared" ref="H26:H28" si="4">($C26*$C$4)+($D26*$D$4)+($F26*$F$4)</f>
        <v>11.419999999999998</v>
      </c>
    </row>
    <row r="27" spans="1:9">
      <c r="A27" s="71" t="s">
        <v>22</v>
      </c>
      <c r="B27" s="58" t="s">
        <v>25</v>
      </c>
      <c r="C27" s="72">
        <v>24</v>
      </c>
      <c r="D27" s="43">
        <v>6.8</v>
      </c>
      <c r="E27" s="53"/>
      <c r="F27" s="53"/>
      <c r="G27" s="6">
        <v>15.74</v>
      </c>
      <c r="H27" s="6">
        <f t="shared" si="4"/>
        <v>18.839999999999996</v>
      </c>
    </row>
    <row r="28" spans="1:9" ht="15.75" thickBot="1">
      <c r="A28" s="73" t="s">
        <v>22</v>
      </c>
      <c r="B28" s="60" t="s">
        <v>26</v>
      </c>
      <c r="C28" s="74"/>
      <c r="D28" s="46">
        <v>2</v>
      </c>
      <c r="E28" s="53"/>
      <c r="F28" s="53"/>
      <c r="G28" s="6">
        <v>2.9</v>
      </c>
      <c r="H28" s="6">
        <f t="shared" si="4"/>
        <v>0.6</v>
      </c>
    </row>
    <row r="29" spans="1:9">
      <c r="A29" s="225" t="s">
        <v>27</v>
      </c>
      <c r="B29" s="226"/>
      <c r="C29" s="223"/>
      <c r="D29" s="223"/>
      <c r="E29" s="70"/>
      <c r="F29" s="70"/>
      <c r="G29" s="6"/>
      <c r="H29" s="6"/>
    </row>
    <row r="30" spans="1:9">
      <c r="A30" s="71" t="s">
        <v>22</v>
      </c>
      <c r="B30" s="58" t="s">
        <v>28</v>
      </c>
      <c r="C30" s="72">
        <v>10.9</v>
      </c>
      <c r="D30" s="43">
        <v>3.85</v>
      </c>
      <c r="E30" s="53"/>
      <c r="F30" s="53"/>
      <c r="G30" s="6">
        <v>7.93</v>
      </c>
      <c r="H30" s="6">
        <f>($C30*$C$4)+($D30*$D$4)+($F30*$F$4)</f>
        <v>8.7850000000000001</v>
      </c>
    </row>
    <row r="31" spans="1:9">
      <c r="A31" s="71" t="s">
        <v>22</v>
      </c>
      <c r="B31" s="58" t="s">
        <v>29</v>
      </c>
      <c r="C31" s="72"/>
      <c r="D31" s="43">
        <v>1</v>
      </c>
      <c r="E31" s="53"/>
      <c r="F31" s="53"/>
      <c r="G31" s="6">
        <v>4.6399999999999997</v>
      </c>
      <c r="H31" s="6">
        <f t="shared" ref="H31:H33" si="5">($C31*$C$4)+($D31*$D$4)+($F31*$F$4)</f>
        <v>0.3</v>
      </c>
    </row>
    <row r="32" spans="1:9">
      <c r="A32" s="71" t="s">
        <v>22</v>
      </c>
      <c r="B32" s="58" t="s">
        <v>30</v>
      </c>
      <c r="C32" s="72">
        <v>7.8</v>
      </c>
      <c r="D32" s="43">
        <v>24</v>
      </c>
      <c r="E32" s="53"/>
      <c r="F32" s="53"/>
      <c r="G32" s="6">
        <v>9.48</v>
      </c>
      <c r="H32" s="6">
        <f t="shared" si="5"/>
        <v>12.66</v>
      </c>
    </row>
    <row r="33" spans="1:8" ht="15.75" thickBot="1">
      <c r="A33" s="73" t="s">
        <v>22</v>
      </c>
      <c r="B33" s="60" t="s">
        <v>31</v>
      </c>
      <c r="C33" s="74">
        <v>20</v>
      </c>
      <c r="D33" s="46">
        <v>15.6</v>
      </c>
      <c r="E33" s="53"/>
      <c r="F33" s="53"/>
      <c r="G33" s="6">
        <v>20.190000000000001</v>
      </c>
      <c r="H33" s="6">
        <f t="shared" si="5"/>
        <v>18.68</v>
      </c>
    </row>
    <row r="34" spans="1:8">
      <c r="A34" s="225" t="s">
        <v>32</v>
      </c>
      <c r="B34" s="226"/>
      <c r="C34" s="223"/>
      <c r="D34" s="223"/>
      <c r="E34" s="70"/>
      <c r="F34" s="70"/>
      <c r="G34" s="6"/>
      <c r="H34" s="6"/>
    </row>
    <row r="35" spans="1:8">
      <c r="A35" s="71" t="s">
        <v>22</v>
      </c>
      <c r="B35" s="58" t="s">
        <v>33</v>
      </c>
      <c r="C35" s="44">
        <v>3.5</v>
      </c>
      <c r="D35" s="43">
        <v>6.9</v>
      </c>
      <c r="E35" s="53"/>
      <c r="F35" s="53"/>
      <c r="G35" s="6">
        <v>7.76</v>
      </c>
      <c r="H35" s="6">
        <f>($C35*$C$4)+($D35*$D$4)+($F35*$F$4)</f>
        <v>4.5199999999999996</v>
      </c>
    </row>
    <row r="36" spans="1:8">
      <c r="A36" s="71" t="s">
        <v>22</v>
      </c>
      <c r="B36" s="58" t="s">
        <v>34</v>
      </c>
      <c r="C36" s="44">
        <v>6.5</v>
      </c>
      <c r="D36" s="43">
        <v>0.65</v>
      </c>
      <c r="E36" s="53"/>
      <c r="F36" s="53"/>
      <c r="G36" s="6">
        <v>12.43</v>
      </c>
      <c r="H36" s="6">
        <f t="shared" ref="H36:H37" si="6">($C36*$C$4)+($D36*$D$4)+($F36*$F$4)</f>
        <v>4.7450000000000001</v>
      </c>
    </row>
    <row r="37" spans="1:8" ht="15.75" thickBot="1">
      <c r="A37" s="73" t="s">
        <v>22</v>
      </c>
      <c r="B37" s="60" t="s">
        <v>35</v>
      </c>
      <c r="C37" s="47">
        <v>9</v>
      </c>
      <c r="D37" s="46">
        <v>4.9000000000000004</v>
      </c>
      <c r="E37" s="53"/>
      <c r="F37" s="53"/>
      <c r="G37" s="6">
        <v>2.98</v>
      </c>
      <c r="H37" s="6">
        <f t="shared" si="6"/>
        <v>7.77</v>
      </c>
    </row>
    <row r="38" spans="1:8">
      <c r="A38" s="86"/>
      <c r="B38" s="87"/>
      <c r="C38" s="88">
        <f t="shared" ref="C38:D38" si="7">SUM(C$25:C$37)</f>
        <v>99.699999999999989</v>
      </c>
      <c r="D38" s="88">
        <f t="shared" si="7"/>
        <v>99.600000000000009</v>
      </c>
      <c r="E38" s="88"/>
      <c r="F38" s="88">
        <f>SUM(F25:F37)</f>
        <v>0</v>
      </c>
      <c r="G38" s="89">
        <f t="shared" ref="G38:H38" si="8">SUM(G$25:G$37)</f>
        <v>99.99</v>
      </c>
      <c r="H38" s="89">
        <f t="shared" si="8"/>
        <v>99.669999999999987</v>
      </c>
    </row>
    <row r="39" spans="1:8">
      <c r="A39" s="13"/>
    </row>
    <row r="40" spans="1:8">
      <c r="A40" s="13"/>
    </row>
  </sheetData>
  <mergeCells count="7">
    <mergeCell ref="A34:B34"/>
    <mergeCell ref="C34:D34"/>
    <mergeCell ref="K2:L2"/>
    <mergeCell ref="A24:B24"/>
    <mergeCell ref="C24:D24"/>
    <mergeCell ref="A29:B29"/>
    <mergeCell ref="C29:D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workbookViewId="0">
      <selection activeCell="A4" sqref="A4:E15"/>
    </sheetView>
  </sheetViews>
  <sheetFormatPr defaultColWidth="8.85546875" defaultRowHeight="15"/>
  <cols>
    <col min="4" max="4" width="11.85546875" customWidth="1"/>
  </cols>
  <sheetData>
    <row r="4" spans="1:5">
      <c r="A4" s="156" t="s">
        <v>67</v>
      </c>
      <c r="B4" s="157">
        <f>SUM(E4:E7)</f>
        <v>42.209999999999994</v>
      </c>
      <c r="C4" s="158"/>
      <c r="D4" s="166" t="s">
        <v>23</v>
      </c>
      <c r="E4" s="167">
        <f>LowGeo!H25</f>
        <v>11.349999999999998</v>
      </c>
    </row>
    <row r="5" spans="1:5">
      <c r="A5" s="159"/>
      <c r="B5" s="160"/>
      <c r="C5" s="161"/>
      <c r="D5" s="168" t="s">
        <v>24</v>
      </c>
      <c r="E5" s="169">
        <f>LowGeo!H26</f>
        <v>11.419999999999998</v>
      </c>
    </row>
    <row r="6" spans="1:5">
      <c r="A6" s="159"/>
      <c r="B6" s="160"/>
      <c r="C6" s="161"/>
      <c r="D6" s="168" t="s">
        <v>25</v>
      </c>
      <c r="E6" s="169">
        <f>LowGeo!H27</f>
        <v>18.839999999999996</v>
      </c>
    </row>
    <row r="7" spans="1:5">
      <c r="A7" s="162"/>
      <c r="B7" s="163"/>
      <c r="C7" s="164"/>
      <c r="D7" s="170" t="s">
        <v>26</v>
      </c>
      <c r="E7" s="171">
        <f>LowGeo!H28</f>
        <v>0.6</v>
      </c>
    </row>
    <row r="8" spans="1:5">
      <c r="A8" s="115" t="s">
        <v>68</v>
      </c>
      <c r="B8" s="116">
        <f>SUM(E8:E11)</f>
        <v>40.424999999999997</v>
      </c>
      <c r="C8" s="117"/>
      <c r="D8" s="172" t="s">
        <v>28</v>
      </c>
      <c r="E8" s="173">
        <f>LowGeo!H30</f>
        <v>8.7850000000000001</v>
      </c>
    </row>
    <row r="9" spans="1:5">
      <c r="A9" s="118"/>
      <c r="B9" s="119"/>
      <c r="C9" s="120"/>
      <c r="D9" s="174" t="s">
        <v>29</v>
      </c>
      <c r="E9" s="175">
        <f>LowGeo!H31</f>
        <v>0.3</v>
      </c>
    </row>
    <row r="10" spans="1:5">
      <c r="A10" s="118"/>
      <c r="B10" s="119"/>
      <c r="C10" s="120"/>
      <c r="D10" s="174" t="s">
        <v>30</v>
      </c>
      <c r="E10" s="175">
        <f>LowGeo!H32</f>
        <v>12.66</v>
      </c>
    </row>
    <row r="11" spans="1:5">
      <c r="A11" s="121"/>
      <c r="B11" s="122"/>
      <c r="C11" s="123"/>
      <c r="D11" s="176" t="s">
        <v>31</v>
      </c>
      <c r="E11" s="177">
        <f>LowGeo!H33</f>
        <v>18.68</v>
      </c>
    </row>
    <row r="12" spans="1:5">
      <c r="A12" s="124" t="s">
        <v>32</v>
      </c>
      <c r="B12" s="125">
        <f>SUM(E12:E14)</f>
        <v>17.035</v>
      </c>
      <c r="C12" s="126"/>
      <c r="D12" s="178" t="s">
        <v>33</v>
      </c>
      <c r="E12" s="179">
        <f>LowGeo!H35</f>
        <v>4.5199999999999996</v>
      </c>
    </row>
    <row r="13" spans="1:5">
      <c r="A13" s="127"/>
      <c r="B13" s="128"/>
      <c r="C13" s="129"/>
      <c r="D13" s="180" t="s">
        <v>34</v>
      </c>
      <c r="E13" s="181">
        <f>LowGeo!H36</f>
        <v>4.7450000000000001</v>
      </c>
    </row>
    <row r="14" spans="1:5">
      <c r="A14" s="130"/>
      <c r="B14" s="131"/>
      <c r="C14" s="132"/>
      <c r="D14" s="182" t="s">
        <v>35</v>
      </c>
      <c r="E14" s="183">
        <f>LowGeo!H37</f>
        <v>7.77</v>
      </c>
    </row>
    <row r="15" spans="1:5">
      <c r="A15" s="133"/>
      <c r="B15" s="134">
        <f>SUM(B4:B12)</f>
        <v>99.669999999999987</v>
      </c>
      <c r="C15" s="135"/>
      <c r="D15" s="135"/>
      <c r="E15" s="136">
        <f>SUM(E4:E14)</f>
        <v>99.669999999999987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7"/>
  <sheetViews>
    <sheetView zoomScaleNormal="100" workbookViewId="0">
      <selection activeCell="I27" sqref="I27"/>
    </sheetView>
  </sheetViews>
  <sheetFormatPr defaultColWidth="8.85546875" defaultRowHeight="15"/>
  <cols>
    <col min="1" max="1" width="6.42578125" customWidth="1"/>
    <col min="6" max="6" width="7.85546875" customWidth="1"/>
    <col min="7" max="7" width="4" customWidth="1"/>
    <col min="8" max="8" width="11.42578125" customWidth="1"/>
    <col min="9" max="9" width="14" customWidth="1"/>
    <col min="10" max="10" width="10.7109375" customWidth="1"/>
    <col min="12" max="12" width="3.28515625" customWidth="1"/>
    <col min="13" max="13" width="12.42578125" customWidth="1"/>
    <col min="15" max="15" width="10.42578125" customWidth="1"/>
    <col min="16" max="16" width="12" customWidth="1"/>
    <col min="17" max="17" width="8.140625" customWidth="1"/>
  </cols>
  <sheetData>
    <row r="2" spans="1:18" ht="18.75">
      <c r="A2" s="13"/>
      <c r="C2" s="199" t="s">
        <v>45</v>
      </c>
      <c r="D2" s="199" t="s">
        <v>55</v>
      </c>
      <c r="E2" s="199" t="s">
        <v>56</v>
      </c>
      <c r="F2" s="199" t="s">
        <v>57</v>
      </c>
      <c r="G2" s="199"/>
      <c r="H2" s="199" t="s">
        <v>74</v>
      </c>
      <c r="I2" s="199" t="s">
        <v>75</v>
      </c>
      <c r="J2" s="200"/>
      <c r="K2" s="150"/>
      <c r="M2" s="143" t="s">
        <v>69</v>
      </c>
      <c r="N2" s="144" t="s">
        <v>70</v>
      </c>
      <c r="O2" s="144" t="s">
        <v>19</v>
      </c>
      <c r="P2" s="144" t="s">
        <v>71</v>
      </c>
      <c r="Q2" s="145" t="s">
        <v>72</v>
      </c>
    </row>
    <row r="3" spans="1:18" s="29" customFormat="1" ht="18.75">
      <c r="A3" s="33" t="s">
        <v>36</v>
      </c>
      <c r="B3" s="196">
        <f>SUM(C3:I3)</f>
        <v>1</v>
      </c>
      <c r="C3" s="197">
        <v>0.2</v>
      </c>
      <c r="D3" s="197">
        <v>0.2</v>
      </c>
      <c r="E3" s="197">
        <v>0.2</v>
      </c>
      <c r="F3" s="197">
        <v>0.2</v>
      </c>
      <c r="G3" s="197"/>
      <c r="H3" s="197">
        <v>0</v>
      </c>
      <c r="I3" s="197">
        <v>0.2</v>
      </c>
      <c r="J3" s="184" t="s">
        <v>0</v>
      </c>
      <c r="K3" s="184" t="s">
        <v>76</v>
      </c>
      <c r="M3" s="146">
        <f>K6+K7</f>
        <v>37.701999999999998</v>
      </c>
      <c r="N3" s="147">
        <f>K10+K11+K12</f>
        <v>35.968000000000004</v>
      </c>
      <c r="O3" s="147">
        <f>K16+K18+K17</f>
        <v>9.1600000000000019</v>
      </c>
      <c r="P3" s="147">
        <f>K8+K13+K14+K19</f>
        <v>17.056000000000001</v>
      </c>
      <c r="Q3" s="148">
        <f>SUM(M3:P3)</f>
        <v>99.885999999999996</v>
      </c>
      <c r="R3"/>
    </row>
    <row r="4" spans="1:18" s="29" customFormat="1">
      <c r="A4" s="33" t="s">
        <v>2</v>
      </c>
      <c r="B4" s="29" t="s">
        <v>40</v>
      </c>
      <c r="C4" s="201"/>
      <c r="D4" s="202">
        <v>0.83</v>
      </c>
      <c r="E4" s="201"/>
      <c r="F4" s="201"/>
      <c r="G4" s="201"/>
      <c r="H4" s="201"/>
      <c r="I4" s="201"/>
      <c r="J4" s="203" t="s">
        <v>3</v>
      </c>
      <c r="K4" s="203" t="s">
        <v>4</v>
      </c>
      <c r="M4"/>
      <c r="N4"/>
      <c r="O4"/>
      <c r="P4"/>
      <c r="Q4"/>
      <c r="R4"/>
    </row>
    <row r="5" spans="1:18" s="29" customFormat="1" ht="15.75" thickBot="1">
      <c r="A5" s="33" t="s">
        <v>5</v>
      </c>
      <c r="B5" s="29" t="s">
        <v>6</v>
      </c>
      <c r="C5" s="26"/>
      <c r="D5" s="26"/>
      <c r="E5" s="26"/>
      <c r="F5" s="26"/>
      <c r="G5" s="26"/>
      <c r="H5" s="26"/>
      <c r="I5" s="26"/>
      <c r="J5" s="204"/>
      <c r="K5" s="204"/>
      <c r="L5" s="137"/>
      <c r="M5"/>
      <c r="N5"/>
      <c r="O5"/>
      <c r="P5"/>
      <c r="Q5"/>
      <c r="R5"/>
    </row>
    <row r="6" spans="1:18">
      <c r="A6" s="2" t="s">
        <v>7</v>
      </c>
      <c r="B6" s="3" t="s">
        <v>8</v>
      </c>
      <c r="C6" s="4">
        <v>8.18</v>
      </c>
      <c r="D6" s="5">
        <v>64</v>
      </c>
      <c r="E6" s="4">
        <v>36.700000000000003</v>
      </c>
      <c r="F6" s="5">
        <v>0</v>
      </c>
      <c r="G6" s="4"/>
      <c r="H6" s="5">
        <v>67.12</v>
      </c>
      <c r="I6" s="4">
        <v>38.43</v>
      </c>
      <c r="J6" s="1">
        <v>61.03</v>
      </c>
      <c r="K6" s="6">
        <f>($C6*$C$3)+($D6*$D$3)+($E6*$E$3)+($F6*$F$3)+($H6*$H$3)+($I6*$I$3)</f>
        <v>29.462</v>
      </c>
      <c r="L6" s="138"/>
    </row>
    <row r="7" spans="1:18">
      <c r="A7" s="7" t="s">
        <v>7</v>
      </c>
      <c r="B7" s="8" t="s">
        <v>9</v>
      </c>
      <c r="C7" s="4">
        <v>0</v>
      </c>
      <c r="D7" s="5">
        <v>5.5</v>
      </c>
      <c r="E7" s="4">
        <v>17.32</v>
      </c>
      <c r="F7" s="5">
        <v>0</v>
      </c>
      <c r="G7" s="4"/>
      <c r="H7" s="5">
        <v>2.46</v>
      </c>
      <c r="I7" s="4">
        <v>18.38</v>
      </c>
      <c r="J7" s="1">
        <v>3.31</v>
      </c>
      <c r="K7" s="6">
        <f t="shared" ref="K7:K8" si="0">($C7*$C$3)+($D7*$D$3)+($E7*$E$3)+($F7*$F$3)+($H7*$H$3)+($I7*$I$3)</f>
        <v>8.24</v>
      </c>
      <c r="L7" s="138"/>
    </row>
    <row r="8" spans="1:18" ht="15.75" thickBot="1">
      <c r="A8" s="9" t="s">
        <v>7</v>
      </c>
      <c r="B8" s="10" t="s">
        <v>10</v>
      </c>
      <c r="C8" s="4">
        <v>0</v>
      </c>
      <c r="D8" s="5">
        <v>0</v>
      </c>
      <c r="E8" s="4">
        <v>2.4900000000000002</v>
      </c>
      <c r="F8" s="5">
        <v>13.11</v>
      </c>
      <c r="G8" s="4"/>
      <c r="H8" s="5">
        <v>0.91</v>
      </c>
      <c r="I8" s="4">
        <v>2.34</v>
      </c>
      <c r="J8" s="11">
        <v>1.03</v>
      </c>
      <c r="K8" s="6">
        <f t="shared" si="0"/>
        <v>3.5880000000000001</v>
      </c>
      <c r="L8" s="138"/>
    </row>
    <row r="9" spans="1:18" ht="15.75" thickBot="1">
      <c r="A9" s="13"/>
      <c r="C9" s="14"/>
      <c r="D9" s="14"/>
      <c r="E9" s="14"/>
      <c r="F9" s="14"/>
      <c r="G9" s="14"/>
      <c r="H9" s="14"/>
      <c r="I9" s="14"/>
      <c r="J9" s="1"/>
      <c r="K9" s="6"/>
    </row>
    <row r="10" spans="1:18">
      <c r="A10" s="2" t="s">
        <v>7</v>
      </c>
      <c r="B10" s="3" t="s">
        <v>11</v>
      </c>
      <c r="C10" s="4">
        <v>5.64</v>
      </c>
      <c r="D10" s="5">
        <v>5.7</v>
      </c>
      <c r="E10" s="4">
        <v>2.41</v>
      </c>
      <c r="F10" s="5">
        <v>1.97</v>
      </c>
      <c r="G10" s="4"/>
      <c r="H10" s="5">
        <v>4.22</v>
      </c>
      <c r="I10" s="4">
        <v>6.27</v>
      </c>
      <c r="J10" s="15">
        <v>3.92</v>
      </c>
      <c r="K10" s="6">
        <f>($C10*$C$3)+($D10*$D$3)+($E10*$E$3)+($F10*$F$3)+($H10*$H$3)+($I10*$I$3)</f>
        <v>4.3979999999999997</v>
      </c>
      <c r="L10" s="137"/>
    </row>
    <row r="11" spans="1:18">
      <c r="A11" s="7" t="s">
        <v>7</v>
      </c>
      <c r="B11" s="8" t="s">
        <v>12</v>
      </c>
      <c r="C11" s="4">
        <v>59.67</v>
      </c>
      <c r="D11" s="5">
        <v>12.4</v>
      </c>
      <c r="E11" s="4">
        <v>15.61</v>
      </c>
      <c r="F11" s="5">
        <v>0</v>
      </c>
      <c r="G11" s="4"/>
      <c r="H11" s="5">
        <v>12.39</v>
      </c>
      <c r="I11" s="4">
        <v>22.55</v>
      </c>
      <c r="J11" s="1">
        <v>7.45</v>
      </c>
      <c r="K11" s="6">
        <f t="shared" ref="K11:K14" si="1">($C11*$C$3)+($D11*$D$3)+($E11*$E$3)+($F11*$F$3)+($H11*$H$3)+($I11*$I$3)</f>
        <v>22.046000000000003</v>
      </c>
      <c r="L11" s="138"/>
    </row>
    <row r="12" spans="1:18">
      <c r="A12" s="7" t="s">
        <v>7</v>
      </c>
      <c r="B12" s="8" t="s">
        <v>13</v>
      </c>
      <c r="C12" s="4">
        <v>26.51</v>
      </c>
      <c r="D12" s="5">
        <v>9.4</v>
      </c>
      <c r="E12" s="4">
        <v>8.74</v>
      </c>
      <c r="F12" s="5">
        <v>0</v>
      </c>
      <c r="G12" s="4"/>
      <c r="H12" s="5">
        <v>5.97</v>
      </c>
      <c r="I12" s="4">
        <v>2.97</v>
      </c>
      <c r="J12" s="1">
        <v>4.74</v>
      </c>
      <c r="K12" s="6">
        <f t="shared" si="1"/>
        <v>9.5239999999999991</v>
      </c>
      <c r="L12" s="138"/>
    </row>
    <row r="13" spans="1:18">
      <c r="A13" s="7" t="s">
        <v>7</v>
      </c>
      <c r="B13" s="8" t="s">
        <v>14</v>
      </c>
      <c r="C13" s="4">
        <v>0</v>
      </c>
      <c r="D13" s="5">
        <v>0</v>
      </c>
      <c r="E13" s="4">
        <v>0</v>
      </c>
      <c r="F13" s="5">
        <v>1.66</v>
      </c>
      <c r="G13" s="4"/>
      <c r="H13" s="5">
        <v>0.02</v>
      </c>
      <c r="I13" s="4">
        <v>0</v>
      </c>
      <c r="J13" s="1">
        <v>0.13</v>
      </c>
      <c r="K13" s="6">
        <f t="shared" si="1"/>
        <v>0.33200000000000002</v>
      </c>
      <c r="L13" s="138"/>
    </row>
    <row r="14" spans="1:18" ht="15.75" thickBot="1">
      <c r="A14" s="9" t="s">
        <v>7</v>
      </c>
      <c r="B14" s="10" t="s">
        <v>15</v>
      </c>
      <c r="C14" s="4">
        <v>0</v>
      </c>
      <c r="D14" s="5">
        <v>1.1000000000000001</v>
      </c>
      <c r="E14" s="4">
        <v>0</v>
      </c>
      <c r="F14" s="5">
        <v>2.0699999999999998</v>
      </c>
      <c r="G14" s="4"/>
      <c r="H14" s="5">
        <v>0.13</v>
      </c>
      <c r="I14" s="4">
        <v>0</v>
      </c>
      <c r="J14" s="11">
        <v>1.42</v>
      </c>
      <c r="K14" s="6">
        <f t="shared" si="1"/>
        <v>0.63400000000000001</v>
      </c>
      <c r="L14" s="138"/>
    </row>
    <row r="15" spans="1:18" ht="15.75" thickBot="1">
      <c r="A15" s="185">
        <f>SUM(K8+K13+K14+K19)</f>
        <v>17.056000000000001</v>
      </c>
      <c r="B15" s="14" t="s">
        <v>77</v>
      </c>
      <c r="C15" s="14"/>
      <c r="D15" s="14"/>
      <c r="E15" s="14"/>
      <c r="F15" s="14"/>
      <c r="G15" s="14"/>
      <c r="H15" s="14"/>
      <c r="I15" s="14"/>
      <c r="J15" s="1"/>
    </row>
    <row r="16" spans="1:18">
      <c r="A16" s="2" t="s">
        <v>7</v>
      </c>
      <c r="B16" s="3" t="s">
        <v>17</v>
      </c>
      <c r="C16" s="4">
        <v>0</v>
      </c>
      <c r="D16" s="5">
        <v>0</v>
      </c>
      <c r="E16" s="4">
        <v>0</v>
      </c>
      <c r="F16" s="5">
        <v>0</v>
      </c>
      <c r="G16" s="4"/>
      <c r="H16" s="5">
        <v>3.36</v>
      </c>
      <c r="I16" s="4">
        <v>0</v>
      </c>
      <c r="J16" s="15">
        <v>5.39</v>
      </c>
      <c r="K16" s="6">
        <f>($C16*$C$3)+($D16*$D$3)+($E16*$E$3)+($F16*$F$3)+($H16*$H$3)+($I16*$I$3)</f>
        <v>0</v>
      </c>
      <c r="L16" s="137"/>
    </row>
    <row r="17" spans="1:12">
      <c r="A17" s="7" t="s">
        <v>7</v>
      </c>
      <c r="B17" s="8" t="s">
        <v>18</v>
      </c>
      <c r="C17" s="4">
        <v>0</v>
      </c>
      <c r="D17" s="5">
        <v>0</v>
      </c>
      <c r="E17" s="4">
        <v>1.57</v>
      </c>
      <c r="F17" s="5">
        <v>0</v>
      </c>
      <c r="G17" s="4"/>
      <c r="H17" s="5">
        <v>0.23</v>
      </c>
      <c r="I17" s="4">
        <v>3.39</v>
      </c>
      <c r="J17" s="1">
        <v>1.99</v>
      </c>
      <c r="K17" s="6">
        <f t="shared" ref="K17:K19" si="2">($C17*$C$3)+($D17*$D$3)+($E17*$E$3)+($F17*$F$3)+($H17*$H$3)+($I17*$I$3)</f>
        <v>0.9920000000000001</v>
      </c>
      <c r="L17" s="138"/>
    </row>
    <row r="18" spans="1:12">
      <c r="A18" s="7" t="s">
        <v>7</v>
      </c>
      <c r="B18" s="8" t="s">
        <v>19</v>
      </c>
      <c r="C18" s="4">
        <v>0</v>
      </c>
      <c r="D18" s="5"/>
      <c r="E18" s="4">
        <v>0</v>
      </c>
      <c r="F18" s="5">
        <v>37.520000000000003</v>
      </c>
      <c r="G18" s="4"/>
      <c r="H18" s="5">
        <v>1.08</v>
      </c>
      <c r="I18" s="4">
        <v>3.32</v>
      </c>
      <c r="J18" s="1">
        <v>4.21</v>
      </c>
      <c r="K18" s="6">
        <f t="shared" si="2"/>
        <v>8.168000000000001</v>
      </c>
      <c r="L18" s="138"/>
    </row>
    <row r="19" spans="1:12" ht="15.75" thickBot="1">
      <c r="A19" s="9" t="s">
        <v>7</v>
      </c>
      <c r="B19" s="10" t="s">
        <v>20</v>
      </c>
      <c r="C19" s="4">
        <v>0</v>
      </c>
      <c r="D19" s="5">
        <v>1.6</v>
      </c>
      <c r="E19" s="4">
        <v>14.9</v>
      </c>
      <c r="F19" s="5">
        <v>43.67</v>
      </c>
      <c r="G19" s="4"/>
      <c r="H19" s="5">
        <v>2.1</v>
      </c>
      <c r="I19" s="4">
        <v>2.34</v>
      </c>
      <c r="J19" s="11">
        <v>5.39</v>
      </c>
      <c r="K19" s="6">
        <f t="shared" si="2"/>
        <v>12.502000000000001</v>
      </c>
      <c r="L19" s="138"/>
    </row>
    <row r="20" spans="1:12">
      <c r="A20" s="18"/>
      <c r="B20" s="19"/>
      <c r="C20" s="48">
        <f t="shared" ref="C20:J20" si="3">SUM(C$6:C$19)</f>
        <v>100.00000000000001</v>
      </c>
      <c r="D20" s="48">
        <f t="shared" si="3"/>
        <v>99.7</v>
      </c>
      <c r="E20" s="48">
        <f t="shared" si="3"/>
        <v>99.74</v>
      </c>
      <c r="F20" s="48">
        <f>SUM(F6:F19)</f>
        <v>100</v>
      </c>
      <c r="G20" s="48"/>
      <c r="H20" s="48">
        <f t="shared" ref="H20:I20" si="4">SUM(H$6:H$19)</f>
        <v>99.989999999999981</v>
      </c>
      <c r="I20" s="48">
        <f t="shared" si="4"/>
        <v>99.99</v>
      </c>
      <c r="J20" s="48">
        <f t="shared" si="3"/>
        <v>100.00999999999999</v>
      </c>
      <c r="K20" s="48">
        <f>SUM(K6:K19)</f>
        <v>99.88600000000001</v>
      </c>
      <c r="L20" s="17"/>
    </row>
    <row r="21" spans="1:12">
      <c r="A21" s="20"/>
      <c r="B21" s="21"/>
      <c r="C21" s="28"/>
      <c r="D21" s="28"/>
      <c r="E21" s="28"/>
      <c r="F21" s="28"/>
      <c r="G21" s="28"/>
      <c r="H21" s="28"/>
      <c r="I21" s="28"/>
      <c r="J21" s="22" t="s">
        <v>0</v>
      </c>
      <c r="K21" s="22" t="s">
        <v>1</v>
      </c>
    </row>
    <row r="22" spans="1:12" ht="15.75" thickBot="1">
      <c r="A22" s="20"/>
      <c r="B22" s="21"/>
      <c r="C22" s="28"/>
      <c r="D22" s="28"/>
      <c r="E22" s="28"/>
      <c r="F22" s="28"/>
      <c r="G22" s="28"/>
      <c r="H22" s="28"/>
      <c r="I22" s="28"/>
      <c r="J22" s="22" t="s">
        <v>3</v>
      </c>
      <c r="K22" s="22" t="s">
        <v>4</v>
      </c>
    </row>
    <row r="23" spans="1:12">
      <c r="A23" s="221" t="s">
        <v>21</v>
      </c>
      <c r="B23" s="222"/>
      <c r="C23" s="224"/>
      <c r="D23" s="224"/>
      <c r="E23" s="224"/>
      <c r="F23" s="186"/>
      <c r="G23" s="186"/>
      <c r="H23" s="186"/>
      <c r="I23" s="186"/>
      <c r="J23" s="1"/>
      <c r="K23" s="1"/>
    </row>
    <row r="24" spans="1:12">
      <c r="A24" s="23" t="s">
        <v>22</v>
      </c>
      <c r="B24" s="8" t="s">
        <v>23</v>
      </c>
      <c r="C24" s="4">
        <v>6.98</v>
      </c>
      <c r="D24" s="187">
        <v>9.02</v>
      </c>
      <c r="E24" s="4">
        <v>17.63</v>
      </c>
      <c r="F24" s="188">
        <v>1.97</v>
      </c>
      <c r="G24" s="188"/>
      <c r="H24" s="187">
        <v>6.75</v>
      </c>
      <c r="I24" s="4">
        <v>3.87</v>
      </c>
      <c r="J24" s="1">
        <v>4.87</v>
      </c>
      <c r="K24" s="6">
        <f>($C24*$C$3)+($D24*$D$3)+($E24*$E$3)+($F24*$F$3)+($H24*$H$3)+($I24*$I$3)</f>
        <v>7.8940000000000001</v>
      </c>
    </row>
    <row r="25" spans="1:12">
      <c r="A25" s="23" t="s">
        <v>22</v>
      </c>
      <c r="B25" s="8" t="s">
        <v>24</v>
      </c>
      <c r="C25" s="189">
        <v>15</v>
      </c>
      <c r="D25" s="187">
        <v>8.26</v>
      </c>
      <c r="E25" s="4">
        <v>13.64</v>
      </c>
      <c r="F25" s="188">
        <v>15.33</v>
      </c>
      <c r="G25" s="188"/>
      <c r="H25" s="187">
        <v>13.92</v>
      </c>
      <c r="I25" s="4">
        <v>0</v>
      </c>
      <c r="J25" s="1">
        <v>11.07</v>
      </c>
      <c r="K25" s="6">
        <f t="shared" ref="K25:K27" si="5">($C25*$C$3)+($D25*$D$3)+($E25*$E$3)+($F25*$F$3)+($H25*$H$3)+($I25*$I$3)</f>
        <v>10.446000000000002</v>
      </c>
    </row>
    <row r="26" spans="1:12">
      <c r="A26" s="23" t="s">
        <v>22</v>
      </c>
      <c r="B26" s="8" t="s">
        <v>25</v>
      </c>
      <c r="C26" s="189">
        <v>0</v>
      </c>
      <c r="D26" s="190">
        <v>16.11</v>
      </c>
      <c r="E26" s="4">
        <v>12.39</v>
      </c>
      <c r="F26" s="188">
        <v>26.25</v>
      </c>
      <c r="G26" s="188"/>
      <c r="H26" s="187">
        <v>3.66</v>
      </c>
      <c r="I26" s="4">
        <v>6.04</v>
      </c>
      <c r="J26" s="1">
        <v>15.74</v>
      </c>
      <c r="K26" s="6">
        <f t="shared" si="5"/>
        <v>12.157999999999999</v>
      </c>
    </row>
    <row r="27" spans="1:12" ht="15.75" thickBot="1">
      <c r="A27" s="25" t="s">
        <v>22</v>
      </c>
      <c r="B27" s="10" t="s">
        <v>26</v>
      </c>
      <c r="C27" s="191">
        <v>0</v>
      </c>
      <c r="D27" s="192">
        <v>0.45</v>
      </c>
      <c r="E27" s="193">
        <v>1.1399999999999999</v>
      </c>
      <c r="F27" s="194">
        <v>0</v>
      </c>
      <c r="G27" s="194"/>
      <c r="H27" s="195">
        <v>5.79</v>
      </c>
      <c r="I27" s="193">
        <v>9.68</v>
      </c>
      <c r="J27" s="6">
        <v>2.9</v>
      </c>
      <c r="K27" s="6">
        <f t="shared" si="5"/>
        <v>2.254</v>
      </c>
    </row>
    <row r="28" spans="1:12">
      <c r="A28" s="221" t="s">
        <v>27</v>
      </c>
      <c r="B28" s="222"/>
      <c r="C28" s="229"/>
      <c r="D28" s="229"/>
      <c r="E28" s="229"/>
      <c r="F28" s="186"/>
      <c r="G28" s="186"/>
      <c r="H28" s="186"/>
      <c r="I28" s="186"/>
      <c r="J28" s="1"/>
      <c r="K28" s="1"/>
    </row>
    <row r="29" spans="1:12">
      <c r="A29" s="23" t="s">
        <v>22</v>
      </c>
      <c r="B29" s="8" t="s">
        <v>28</v>
      </c>
      <c r="C29" s="189">
        <v>2</v>
      </c>
      <c r="D29" s="190">
        <v>12.29</v>
      </c>
      <c r="E29" s="4">
        <v>12.61</v>
      </c>
      <c r="F29" s="188">
        <v>9.11</v>
      </c>
      <c r="G29" s="188"/>
      <c r="H29" s="187">
        <v>6.3</v>
      </c>
      <c r="I29" s="4">
        <v>4.97</v>
      </c>
      <c r="J29" s="1">
        <v>7.93</v>
      </c>
      <c r="K29" s="6">
        <f>($C29*$C$3)+($D29*$D$3)+($E29*$E$3)+($F29*$F$3)+($H29*$H$3)+($I29*$I$3)</f>
        <v>8.1960000000000015</v>
      </c>
    </row>
    <row r="30" spans="1:12">
      <c r="A30" s="23" t="s">
        <v>22</v>
      </c>
      <c r="B30" s="8" t="s">
        <v>29</v>
      </c>
      <c r="C30" s="189">
        <v>0</v>
      </c>
      <c r="D30" s="190">
        <v>0</v>
      </c>
      <c r="E30" s="4">
        <v>2.41</v>
      </c>
      <c r="F30" s="188">
        <v>0</v>
      </c>
      <c r="G30" s="188"/>
      <c r="H30" s="187">
        <v>0</v>
      </c>
      <c r="I30" s="4">
        <v>16.739999999999998</v>
      </c>
      <c r="J30" s="1">
        <v>4.6399999999999997</v>
      </c>
      <c r="K30" s="6">
        <f t="shared" ref="K30:K32" si="6">($C30*$C$3)+($D30*$D$3)+($E30*$E$3)+($F30*$F$3)+($H30*$H$3)+($I30*$I$3)</f>
        <v>3.83</v>
      </c>
    </row>
    <row r="31" spans="1:12">
      <c r="A31" s="23" t="s">
        <v>22</v>
      </c>
      <c r="B31" s="8" t="s">
        <v>30</v>
      </c>
      <c r="C31" s="189">
        <v>16.7</v>
      </c>
      <c r="D31" s="190">
        <v>9.1300000000000008</v>
      </c>
      <c r="E31" s="4">
        <v>16.3</v>
      </c>
      <c r="F31" s="188">
        <v>3.74</v>
      </c>
      <c r="G31" s="188"/>
      <c r="H31" s="187">
        <v>15.31</v>
      </c>
      <c r="I31" s="4">
        <v>21.49</v>
      </c>
      <c r="J31" s="1">
        <v>9.48</v>
      </c>
      <c r="K31" s="6">
        <f t="shared" si="6"/>
        <v>13.472</v>
      </c>
    </row>
    <row r="32" spans="1:12" ht="15.75" thickBot="1">
      <c r="A32" s="25" t="s">
        <v>22</v>
      </c>
      <c r="B32" s="10" t="s">
        <v>31</v>
      </c>
      <c r="C32" s="191">
        <v>20</v>
      </c>
      <c r="D32" s="192">
        <v>15.17</v>
      </c>
      <c r="E32" s="193">
        <v>10.029999999999999</v>
      </c>
      <c r="F32" s="194">
        <v>32.61</v>
      </c>
      <c r="G32" s="194"/>
      <c r="H32" s="195">
        <v>18.510000000000002</v>
      </c>
      <c r="I32" s="193">
        <v>0</v>
      </c>
      <c r="J32" s="1">
        <v>20.190000000000001</v>
      </c>
      <c r="K32" s="6">
        <f t="shared" si="6"/>
        <v>15.562000000000001</v>
      </c>
    </row>
    <row r="33" spans="1:11">
      <c r="A33" s="221" t="s">
        <v>32</v>
      </c>
      <c r="B33" s="222"/>
      <c r="C33" s="229"/>
      <c r="D33" s="229"/>
      <c r="E33" s="229"/>
      <c r="F33" s="186"/>
      <c r="G33" s="186"/>
      <c r="H33" s="186"/>
      <c r="I33" s="186"/>
      <c r="J33" s="1"/>
      <c r="K33" s="1"/>
    </row>
    <row r="34" spans="1:11">
      <c r="A34" s="23" t="s">
        <v>22</v>
      </c>
      <c r="B34" s="8" t="s">
        <v>33</v>
      </c>
      <c r="C34" s="189">
        <v>10.69</v>
      </c>
      <c r="D34" s="187">
        <v>16.649999999999999</v>
      </c>
      <c r="E34" s="4">
        <v>0.47</v>
      </c>
      <c r="F34" s="188">
        <v>7.81</v>
      </c>
      <c r="G34" s="188"/>
      <c r="H34" s="187">
        <v>6.54</v>
      </c>
      <c r="I34" s="4">
        <v>0</v>
      </c>
      <c r="J34" s="1">
        <v>7.76</v>
      </c>
      <c r="K34" s="6">
        <f>($C34*$C$3)+($D34*$D$3)+($E34*$E$3)+($F34*$F$3)+($H34*$H$3)+($I34*$I$3)</f>
        <v>7.1240000000000006</v>
      </c>
    </row>
    <row r="35" spans="1:11">
      <c r="A35" s="23" t="s">
        <v>22</v>
      </c>
      <c r="B35" s="8" t="s">
        <v>34</v>
      </c>
      <c r="C35" s="189">
        <v>28.89</v>
      </c>
      <c r="D35" s="187">
        <v>12.92</v>
      </c>
      <c r="E35" s="4">
        <v>13.37</v>
      </c>
      <c r="F35" s="188">
        <v>3.18</v>
      </c>
      <c r="G35" s="188"/>
      <c r="H35" s="187">
        <v>19.91</v>
      </c>
      <c r="I35" s="4">
        <v>0</v>
      </c>
      <c r="J35" s="1">
        <v>12.43</v>
      </c>
      <c r="K35" s="6">
        <f t="shared" ref="K35:K36" si="7">($C35*$C$3)+($D35*$D$3)+($E35*$E$3)+($F35*$F$3)+($H35*$H$3)+($I35*$I$3)</f>
        <v>11.672000000000001</v>
      </c>
    </row>
    <row r="36" spans="1:11" ht="15.75" thickBot="1">
      <c r="A36" s="25" t="s">
        <v>22</v>
      </c>
      <c r="B36" s="10" t="s">
        <v>35</v>
      </c>
      <c r="C36" s="191">
        <v>0</v>
      </c>
      <c r="D36" s="195">
        <v>0</v>
      </c>
      <c r="E36" s="193">
        <v>0</v>
      </c>
      <c r="F36" s="194">
        <v>0</v>
      </c>
      <c r="G36" s="194"/>
      <c r="H36" s="195">
        <v>3.32</v>
      </c>
      <c r="I36" s="193">
        <v>37.21</v>
      </c>
      <c r="J36" s="1">
        <v>2.98</v>
      </c>
      <c r="K36" s="6">
        <f t="shared" si="7"/>
        <v>7.4420000000000002</v>
      </c>
    </row>
    <row r="37" spans="1:11">
      <c r="A37" s="18"/>
      <c r="B37" s="19"/>
      <c r="C37" s="49">
        <f t="shared" ref="C37:E37" si="8">SUM(C$24:C$36)</f>
        <v>100.26</v>
      </c>
      <c r="D37" s="49">
        <f t="shared" si="8"/>
        <v>100.00000000000001</v>
      </c>
      <c r="E37" s="49">
        <f t="shared" si="8"/>
        <v>99.99</v>
      </c>
      <c r="F37" s="49">
        <f>SUM(F$24:F$36)</f>
        <v>100</v>
      </c>
      <c r="G37" s="49"/>
      <c r="H37" s="49">
        <f t="shared" ref="H37:K37" si="9">SUM(H$24:H$36)</f>
        <v>100.01</v>
      </c>
      <c r="I37" s="49">
        <f t="shared" si="9"/>
        <v>100</v>
      </c>
      <c r="J37" s="50">
        <f t="shared" si="9"/>
        <v>99.99</v>
      </c>
      <c r="K37" s="50">
        <f t="shared" si="9"/>
        <v>100.05000000000001</v>
      </c>
    </row>
  </sheetData>
  <mergeCells count="6">
    <mergeCell ref="A33:B33"/>
    <mergeCell ref="C33:E33"/>
    <mergeCell ref="A23:B23"/>
    <mergeCell ref="C23:E23"/>
    <mergeCell ref="A28:B28"/>
    <mergeCell ref="C28:E2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15"/>
  <sheetViews>
    <sheetView workbookViewId="0">
      <selection activeCell="D24" sqref="D24"/>
    </sheetView>
  </sheetViews>
  <sheetFormatPr defaultColWidth="8.85546875" defaultRowHeight="15"/>
  <cols>
    <col min="4" max="4" width="12.7109375" customWidth="1"/>
  </cols>
  <sheetData>
    <row r="4" spans="1:5">
      <c r="A4" s="156" t="s">
        <v>67</v>
      </c>
      <c r="B4" s="157">
        <f>SUM(E4:E7)</f>
        <v>32.752000000000002</v>
      </c>
      <c r="C4" s="158"/>
      <c r="D4" s="166" t="s">
        <v>23</v>
      </c>
      <c r="E4" s="167">
        <f>HIGH1Geo!K24</f>
        <v>7.8940000000000001</v>
      </c>
    </row>
    <row r="5" spans="1:5">
      <c r="A5" s="159"/>
      <c r="B5" s="160"/>
      <c r="C5" s="161"/>
      <c r="D5" s="168" t="s">
        <v>24</v>
      </c>
      <c r="E5" s="169">
        <f>HIGH1Geo!K25</f>
        <v>10.446000000000002</v>
      </c>
    </row>
    <row r="6" spans="1:5">
      <c r="A6" s="159"/>
      <c r="B6" s="160"/>
      <c r="C6" s="161"/>
      <c r="D6" s="168" t="s">
        <v>25</v>
      </c>
      <c r="E6" s="169">
        <f>HIGH1Geo!K26</f>
        <v>12.157999999999999</v>
      </c>
    </row>
    <row r="7" spans="1:5">
      <c r="A7" s="162"/>
      <c r="B7" s="163"/>
      <c r="C7" s="164"/>
      <c r="D7" s="170" t="s">
        <v>26</v>
      </c>
      <c r="E7" s="171">
        <f>HIGH1Geo!K27</f>
        <v>2.254</v>
      </c>
    </row>
    <row r="8" spans="1:5">
      <c r="A8" s="115" t="s">
        <v>68</v>
      </c>
      <c r="B8" s="116">
        <f>SUM(E8:E11)</f>
        <v>41.06</v>
      </c>
      <c r="C8" s="117"/>
      <c r="D8" s="172" t="s">
        <v>28</v>
      </c>
      <c r="E8" s="173">
        <f>HIGH1Geo!K29</f>
        <v>8.1960000000000015</v>
      </c>
    </row>
    <row r="9" spans="1:5">
      <c r="A9" s="118"/>
      <c r="B9" s="119"/>
      <c r="C9" s="120"/>
      <c r="D9" s="174" t="s">
        <v>29</v>
      </c>
      <c r="E9" s="175">
        <f>HIGH1Geo!K30</f>
        <v>3.83</v>
      </c>
    </row>
    <row r="10" spans="1:5">
      <c r="A10" s="118"/>
      <c r="B10" s="119"/>
      <c r="C10" s="120"/>
      <c r="D10" s="174" t="s">
        <v>30</v>
      </c>
      <c r="E10" s="175">
        <f>HIGH1Geo!K31</f>
        <v>13.472</v>
      </c>
    </row>
    <row r="11" spans="1:5">
      <c r="A11" s="121"/>
      <c r="B11" s="122"/>
      <c r="C11" s="123"/>
      <c r="D11" s="176" t="s">
        <v>31</v>
      </c>
      <c r="E11" s="177">
        <f>HIGH1Geo!K32</f>
        <v>15.562000000000001</v>
      </c>
    </row>
    <row r="12" spans="1:5">
      <c r="A12" s="124" t="s">
        <v>32</v>
      </c>
      <c r="B12" s="125">
        <f>SUM(E12:E14)</f>
        <v>26.238</v>
      </c>
      <c r="C12" s="126"/>
      <c r="D12" s="178" t="s">
        <v>33</v>
      </c>
      <c r="E12" s="179">
        <f>HIGH1Geo!K34</f>
        <v>7.1240000000000006</v>
      </c>
    </row>
    <row r="13" spans="1:5">
      <c r="A13" s="127"/>
      <c r="B13" s="128"/>
      <c r="C13" s="129"/>
      <c r="D13" s="180" t="s">
        <v>34</v>
      </c>
      <c r="E13" s="181">
        <f>HIGH1Geo!K35</f>
        <v>11.672000000000001</v>
      </c>
    </row>
    <row r="14" spans="1:5">
      <c r="A14" s="130"/>
      <c r="B14" s="131"/>
      <c r="C14" s="132"/>
      <c r="D14" s="182" t="s">
        <v>35</v>
      </c>
      <c r="E14" s="183">
        <f>HIGH1Geo!K36</f>
        <v>7.4420000000000002</v>
      </c>
    </row>
    <row r="15" spans="1:5">
      <c r="A15" s="133"/>
      <c r="B15" s="134">
        <f>SUM(B4:B12)</f>
        <v>100.05000000000001</v>
      </c>
      <c r="C15" s="135"/>
      <c r="D15" s="135"/>
      <c r="E15" s="136">
        <f>SUM(E4:E14)</f>
        <v>100.05000000000001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37"/>
  <sheetViews>
    <sheetView tabSelected="1" topLeftCell="A10" zoomScaleNormal="100" workbookViewId="0">
      <selection activeCell="K33" sqref="K33"/>
    </sheetView>
  </sheetViews>
  <sheetFormatPr defaultColWidth="8.85546875" defaultRowHeight="15"/>
  <cols>
    <col min="1" max="1" width="5.85546875" customWidth="1"/>
    <col min="6" max="6" width="10.42578125" bestFit="1" customWidth="1"/>
    <col min="7" max="7" width="3.7109375" customWidth="1"/>
    <col min="10" max="10" width="10.42578125" customWidth="1"/>
    <col min="12" max="12" width="11.140625" customWidth="1"/>
    <col min="14" max="14" width="3" customWidth="1"/>
    <col min="15" max="15" width="10.28515625" customWidth="1"/>
  </cols>
  <sheetData>
    <row r="2" spans="1:28" ht="15.75">
      <c r="A2" s="13"/>
      <c r="C2" s="199" t="s">
        <v>45</v>
      </c>
      <c r="D2" s="199" t="s">
        <v>55</v>
      </c>
      <c r="E2" s="199" t="s">
        <v>56</v>
      </c>
      <c r="F2" s="199" t="s">
        <v>57</v>
      </c>
      <c r="G2" s="199"/>
      <c r="H2" s="199" t="s">
        <v>53</v>
      </c>
      <c r="I2" s="199"/>
      <c r="J2" s="199" t="s">
        <v>75</v>
      </c>
      <c r="K2" s="199" t="s">
        <v>54</v>
      </c>
      <c r="L2" s="150"/>
      <c r="O2" s="140" t="s">
        <v>69</v>
      </c>
      <c r="P2" s="141" t="s">
        <v>70</v>
      </c>
      <c r="Q2" s="141" t="s">
        <v>80</v>
      </c>
      <c r="R2" s="141" t="s">
        <v>71</v>
      </c>
      <c r="S2" s="142" t="s">
        <v>72</v>
      </c>
    </row>
    <row r="3" spans="1:28" s="29" customFormat="1" ht="18.75">
      <c r="A3" s="33" t="s">
        <v>36</v>
      </c>
      <c r="B3" s="196">
        <f>SUM(C3:K3)</f>
        <v>0.99999999999999989</v>
      </c>
      <c r="C3" s="197">
        <v>0.2</v>
      </c>
      <c r="D3" s="197">
        <v>0.15</v>
      </c>
      <c r="E3" s="197">
        <v>0.15</v>
      </c>
      <c r="F3" s="197">
        <v>0.2</v>
      </c>
      <c r="G3" s="197"/>
      <c r="H3" s="197">
        <v>0.1</v>
      </c>
      <c r="I3" s="197"/>
      <c r="J3" s="197">
        <v>0.1</v>
      </c>
      <c r="K3" s="197">
        <v>0.1</v>
      </c>
      <c r="L3" s="184" t="s">
        <v>0</v>
      </c>
      <c r="M3" s="184" t="s">
        <v>1</v>
      </c>
      <c r="N3"/>
      <c r="O3" s="212">
        <f>M6+M7</f>
        <v>32.935000000000002</v>
      </c>
      <c r="P3" s="213">
        <f>M10+M11+M12</f>
        <v>41.95</v>
      </c>
      <c r="Q3" s="213">
        <f>M16+M17+M18</f>
        <v>9.3035000000000014</v>
      </c>
      <c r="R3" s="213">
        <f>M19+M14+M13+M8</f>
        <v>15.774000000000001</v>
      </c>
      <c r="S3" s="214">
        <f>SUM(O3:R3)</f>
        <v>99.962500000000006</v>
      </c>
      <c r="T3"/>
      <c r="U3"/>
      <c r="V3"/>
      <c r="W3"/>
      <c r="X3"/>
      <c r="Y3"/>
      <c r="Z3"/>
      <c r="AA3"/>
      <c r="AB3"/>
    </row>
    <row r="4" spans="1:28" s="29" customFormat="1">
      <c r="A4" s="33" t="s">
        <v>2</v>
      </c>
      <c r="B4" s="29" t="s">
        <v>73</v>
      </c>
      <c r="C4" s="201"/>
      <c r="D4" s="201"/>
      <c r="E4" s="201"/>
      <c r="F4" s="201"/>
      <c r="G4" s="201"/>
      <c r="H4" s="201"/>
      <c r="I4" s="201"/>
      <c r="J4" s="201"/>
      <c r="K4" s="201"/>
      <c r="L4" s="203" t="s">
        <v>3</v>
      </c>
      <c r="M4" s="203" t="s">
        <v>4</v>
      </c>
      <c r="N4"/>
      <c r="O4"/>
      <c r="P4"/>
      <c r="Q4"/>
      <c r="R4"/>
      <c r="S4"/>
      <c r="T4"/>
      <c r="U4"/>
      <c r="V4"/>
      <c r="W4"/>
      <c r="X4"/>
      <c r="Y4"/>
    </row>
    <row r="5" spans="1:28" s="29" customFormat="1" ht="15.75" thickBot="1">
      <c r="A5" s="33" t="s">
        <v>5</v>
      </c>
      <c r="B5" s="29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04"/>
      <c r="M5" s="204"/>
      <c r="N5"/>
      <c r="O5"/>
      <c r="P5"/>
      <c r="Q5"/>
      <c r="R5"/>
      <c r="S5"/>
      <c r="T5"/>
      <c r="U5"/>
      <c r="V5"/>
      <c r="W5"/>
      <c r="X5"/>
      <c r="Y5"/>
    </row>
    <row r="6" spans="1:28">
      <c r="A6" s="2" t="s">
        <v>7</v>
      </c>
      <c r="B6" s="3" t="s">
        <v>8</v>
      </c>
      <c r="C6" s="4">
        <v>8.18</v>
      </c>
      <c r="D6" s="5">
        <v>61.47</v>
      </c>
      <c r="E6" s="4">
        <v>38.21</v>
      </c>
      <c r="F6" s="5">
        <v>0</v>
      </c>
      <c r="G6" s="4"/>
      <c r="H6" s="4">
        <v>59</v>
      </c>
      <c r="I6" s="5"/>
      <c r="J6" s="4">
        <v>38.43</v>
      </c>
      <c r="K6" s="5">
        <v>9.6999999999999993</v>
      </c>
      <c r="L6" s="1">
        <v>61.03</v>
      </c>
      <c r="M6" s="6">
        <f>($C6*$C$3)+($D6*$D$3)+($E6*$E$3)+($F6*$F$3)+($H6*$H$3)+($I6*$I$3)+($J6*$J$3)+($K6*$K$3)</f>
        <v>27.300999999999998</v>
      </c>
      <c r="N6" s="138"/>
    </row>
    <row r="7" spans="1:28">
      <c r="A7" s="7" t="s">
        <v>7</v>
      </c>
      <c r="B7" s="8" t="s">
        <v>9</v>
      </c>
      <c r="C7" s="4">
        <v>0</v>
      </c>
      <c r="D7" s="5">
        <v>5.32</v>
      </c>
      <c r="E7" s="4">
        <v>17.32</v>
      </c>
      <c r="F7" s="5">
        <v>0</v>
      </c>
      <c r="G7" s="4"/>
      <c r="H7" s="4">
        <v>4</v>
      </c>
      <c r="I7" s="5"/>
      <c r="J7" s="4">
        <v>18.38</v>
      </c>
      <c r="K7" s="5">
        <v>0</v>
      </c>
      <c r="L7" s="1">
        <v>3.31</v>
      </c>
      <c r="M7" s="6">
        <f t="shared" ref="M7:M8" si="0">($C7*$C$3)+($D7*$D$3)+($E7*$E$3)+($F7*$F$3)+($H7*$H$3)+($I7*$I$3)+($J7*$J$3)+($K7*$K$3)</f>
        <v>5.6340000000000003</v>
      </c>
      <c r="N7" s="138"/>
    </row>
    <row r="8" spans="1:28" ht="15.75" thickBot="1">
      <c r="A8" s="9" t="s">
        <v>7</v>
      </c>
      <c r="B8" s="10" t="s">
        <v>10</v>
      </c>
      <c r="C8" s="4">
        <v>0</v>
      </c>
      <c r="D8" s="5">
        <v>0</v>
      </c>
      <c r="E8" s="4">
        <v>2.4900000000000002</v>
      </c>
      <c r="F8" s="5">
        <v>13.11</v>
      </c>
      <c r="G8" s="4"/>
      <c r="H8" s="4">
        <v>2</v>
      </c>
      <c r="I8" s="5"/>
      <c r="J8" s="4">
        <v>2.34</v>
      </c>
      <c r="K8" s="5">
        <v>0</v>
      </c>
      <c r="L8" s="11">
        <v>1.03</v>
      </c>
      <c r="M8" s="6">
        <f t="shared" si="0"/>
        <v>3.4295</v>
      </c>
      <c r="N8" s="138"/>
      <c r="T8" s="17"/>
    </row>
    <row r="9" spans="1:28" ht="15.75" thickBot="1">
      <c r="A9" s="13"/>
      <c r="C9" s="14"/>
      <c r="D9" s="14"/>
      <c r="E9" s="14"/>
      <c r="F9" s="14"/>
      <c r="G9" s="14"/>
      <c r="H9" s="14"/>
      <c r="I9" s="14"/>
      <c r="J9" s="14"/>
      <c r="K9" s="14"/>
      <c r="L9" s="1"/>
      <c r="M9" s="6"/>
    </row>
    <row r="10" spans="1:28">
      <c r="A10" s="2" t="s">
        <v>7</v>
      </c>
      <c r="B10" s="3" t="s">
        <v>11</v>
      </c>
      <c r="C10" s="4">
        <v>5.64</v>
      </c>
      <c r="D10" s="5">
        <v>6.59</v>
      </c>
      <c r="E10" s="4">
        <v>2.41</v>
      </c>
      <c r="F10" s="5">
        <v>1.97</v>
      </c>
      <c r="G10" s="4"/>
      <c r="H10" s="4">
        <v>6.6</v>
      </c>
      <c r="I10" s="5"/>
      <c r="J10" s="4">
        <v>6.27</v>
      </c>
      <c r="K10" s="5">
        <v>2.5</v>
      </c>
      <c r="L10" s="15">
        <v>3.92</v>
      </c>
      <c r="M10" s="6">
        <f>($C10*$C$3)+($D10*$D$3)+($E10*$E$3)+($F10*$F$3)+($H10*$H$3)+($I10*$I$3)+($J10*$J$3)+($K10*$K$3)</f>
        <v>4.4089999999999998</v>
      </c>
      <c r="N10" s="137"/>
    </row>
    <row r="11" spans="1:28">
      <c r="A11" s="7" t="s">
        <v>7</v>
      </c>
      <c r="B11" s="8" t="s">
        <v>12</v>
      </c>
      <c r="C11" s="4">
        <v>59.67</v>
      </c>
      <c r="D11" s="5">
        <v>12.7</v>
      </c>
      <c r="E11" s="4">
        <v>15.61</v>
      </c>
      <c r="F11" s="5">
        <v>0</v>
      </c>
      <c r="G11" s="4"/>
      <c r="H11" s="4">
        <v>17</v>
      </c>
      <c r="I11" s="5"/>
      <c r="J11" s="4">
        <v>22.55</v>
      </c>
      <c r="K11" s="5">
        <v>77</v>
      </c>
      <c r="L11" s="1">
        <v>7.45</v>
      </c>
      <c r="M11" s="6">
        <f t="shared" ref="M11:M14" si="1">($C11*$C$3)+($D11*$D$3)+($E11*$E$3)+($F11*$F$3)+($H11*$H$3)+($I11*$I$3)+($J11*$J$3)+($K11*$K$3)</f>
        <v>27.8355</v>
      </c>
      <c r="N11" s="138"/>
    </row>
    <row r="12" spans="1:28">
      <c r="A12" s="7" t="s">
        <v>7</v>
      </c>
      <c r="B12" s="8" t="s">
        <v>13</v>
      </c>
      <c r="C12" s="4">
        <v>26.51</v>
      </c>
      <c r="D12" s="5">
        <v>10.09</v>
      </c>
      <c r="E12" s="4">
        <v>8.74</v>
      </c>
      <c r="F12" s="5">
        <v>0</v>
      </c>
      <c r="G12" s="4"/>
      <c r="H12" s="4">
        <v>2.02</v>
      </c>
      <c r="I12" s="5"/>
      <c r="J12" s="4">
        <v>2.97</v>
      </c>
      <c r="K12" s="5">
        <v>10.8</v>
      </c>
      <c r="L12" s="1">
        <v>4.74</v>
      </c>
      <c r="M12" s="6">
        <f t="shared" si="1"/>
        <v>9.7055000000000007</v>
      </c>
      <c r="N12" s="138"/>
    </row>
    <row r="13" spans="1:28">
      <c r="A13" s="7" t="s">
        <v>7</v>
      </c>
      <c r="B13" s="8" t="s">
        <v>14</v>
      </c>
      <c r="C13" s="4">
        <v>0</v>
      </c>
      <c r="D13" s="5">
        <v>0</v>
      </c>
      <c r="E13" s="4">
        <v>0</v>
      </c>
      <c r="F13" s="5">
        <v>1.66</v>
      </c>
      <c r="G13" s="4"/>
      <c r="H13" s="4">
        <v>0</v>
      </c>
      <c r="I13" s="5"/>
      <c r="J13" s="4">
        <v>0</v>
      </c>
      <c r="K13" s="5">
        <v>0</v>
      </c>
      <c r="L13" s="1">
        <v>0.13</v>
      </c>
      <c r="M13" s="6">
        <f t="shared" si="1"/>
        <v>0.33200000000000002</v>
      </c>
      <c r="N13" s="138"/>
    </row>
    <row r="14" spans="1:28" ht="15.75" thickBot="1">
      <c r="A14" s="9" t="s">
        <v>7</v>
      </c>
      <c r="B14" s="10" t="s">
        <v>15</v>
      </c>
      <c r="C14" s="4">
        <v>0</v>
      </c>
      <c r="D14" s="5">
        <v>0.9</v>
      </c>
      <c r="E14" s="4">
        <v>0</v>
      </c>
      <c r="F14" s="5">
        <v>2.0699999999999998</v>
      </c>
      <c r="G14" s="4"/>
      <c r="H14" s="4">
        <v>0</v>
      </c>
      <c r="I14" s="5"/>
      <c r="J14" s="4">
        <v>0</v>
      </c>
      <c r="K14" s="5">
        <v>0</v>
      </c>
      <c r="L14" s="11">
        <v>1.42</v>
      </c>
      <c r="M14" s="6">
        <f t="shared" si="1"/>
        <v>0.54899999999999993</v>
      </c>
      <c r="N14" s="138"/>
    </row>
    <row r="15" spans="1:28" ht="15.75" thickBo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"/>
      <c r="M15" s="16"/>
    </row>
    <row r="16" spans="1:28">
      <c r="A16" s="2" t="s">
        <v>7</v>
      </c>
      <c r="B16" s="3" t="s">
        <v>17</v>
      </c>
      <c r="C16" s="4">
        <v>0</v>
      </c>
      <c r="D16" s="5">
        <v>0</v>
      </c>
      <c r="E16" s="4">
        <v>0</v>
      </c>
      <c r="F16" s="5">
        <v>0</v>
      </c>
      <c r="G16" s="4"/>
      <c r="H16" s="4">
        <v>6</v>
      </c>
      <c r="I16" s="5"/>
      <c r="J16" s="4">
        <v>0</v>
      </c>
      <c r="K16" s="5">
        <v>0</v>
      </c>
      <c r="L16" s="15">
        <v>5.39</v>
      </c>
      <c r="M16" s="6">
        <f>($C16*$C$3)+($D16*$D$3)+($E16*$E$3)+($F16*$F$3)+($H16*$H$3)+($I16*$I$3)+($J16*$J$3)+($K16*$K$3)</f>
        <v>0.60000000000000009</v>
      </c>
      <c r="N16" s="137"/>
      <c r="V16" s="17"/>
    </row>
    <row r="17" spans="1:22">
      <c r="A17" s="7" t="s">
        <v>7</v>
      </c>
      <c r="B17" s="8" t="s">
        <v>18</v>
      </c>
      <c r="C17" s="4">
        <v>0</v>
      </c>
      <c r="D17" s="5">
        <v>0</v>
      </c>
      <c r="E17" s="4">
        <v>1.57</v>
      </c>
      <c r="F17" s="5">
        <v>0</v>
      </c>
      <c r="G17" s="4"/>
      <c r="H17" s="4">
        <v>2</v>
      </c>
      <c r="I17" s="5"/>
      <c r="J17" s="4">
        <v>3.39</v>
      </c>
      <c r="K17" s="5">
        <v>0</v>
      </c>
      <c r="L17" s="15">
        <v>1.99</v>
      </c>
      <c r="M17" s="6">
        <f>($C17*$C$3)+($D17*$D$3)+($E17*$E$3)+($F17*$F$3)+($H17*$H$3)+($I17*$I$3)+($J17*$J$3)+($K17*$K$3)</f>
        <v>0.77449999999999997</v>
      </c>
      <c r="N17" s="138"/>
      <c r="V17" s="17"/>
    </row>
    <row r="18" spans="1:22">
      <c r="A18" s="7" t="s">
        <v>7</v>
      </c>
      <c r="B18" s="8" t="s">
        <v>19</v>
      </c>
      <c r="C18" s="4">
        <v>0</v>
      </c>
      <c r="D18" s="5">
        <v>0.62</v>
      </c>
      <c r="E18" s="4">
        <v>0</v>
      </c>
      <c r="F18" s="5">
        <v>37.520000000000003</v>
      </c>
      <c r="G18" s="4"/>
      <c r="H18" s="4"/>
      <c r="I18" s="5"/>
      <c r="J18" s="4">
        <v>3.32</v>
      </c>
      <c r="K18" s="5">
        <v>0</v>
      </c>
      <c r="L18" s="1">
        <v>4.21</v>
      </c>
      <c r="M18" s="6">
        <f>($C18*$C$3)+($D18*$D$3)+($E18*$E$3)+($F18*$F$3)+($H18*$H$3)+($I18*$I$3)+($J18*$J$3)</f>
        <v>7.9290000000000012</v>
      </c>
      <c r="N18" s="138"/>
      <c r="V18" s="17"/>
    </row>
    <row r="19" spans="1:22" ht="15.75" thickBot="1">
      <c r="A19" s="9" t="s">
        <v>7</v>
      </c>
      <c r="B19" s="10" t="s">
        <v>20</v>
      </c>
      <c r="C19" s="4">
        <v>0</v>
      </c>
      <c r="D19" s="5">
        <v>2.31</v>
      </c>
      <c r="E19" s="4">
        <v>13.66</v>
      </c>
      <c r="F19" s="5">
        <v>43.67</v>
      </c>
      <c r="G19" s="4"/>
      <c r="H19" s="4">
        <v>1</v>
      </c>
      <c r="I19" s="5"/>
      <c r="J19" s="4">
        <v>2.34</v>
      </c>
      <c r="K19" s="5">
        <v>0</v>
      </c>
      <c r="L19" s="11">
        <v>5.39</v>
      </c>
      <c r="M19" s="6">
        <f t="shared" ref="M19" si="2">($C19*$C$3)+($D19*$D$3)+($E19*$E$3)+($F19*$F$3)+($H19*$H$3)+($I19*$I$3)+($J19*$J$3)+($K19*$K$3)</f>
        <v>11.4635</v>
      </c>
      <c r="N19" s="138"/>
    </row>
    <row r="20" spans="1:22">
      <c r="A20" s="18"/>
      <c r="B20" s="19"/>
      <c r="C20" s="48">
        <f>SUM(C$6:C$19)</f>
        <v>100.00000000000001</v>
      </c>
      <c r="D20" s="48">
        <f t="shared" ref="D20:M20" si="3">SUM(D$6:D$19)</f>
        <v>100.00000000000001</v>
      </c>
      <c r="E20" s="48">
        <f t="shared" si="3"/>
        <v>100.00999999999999</v>
      </c>
      <c r="F20" s="48">
        <f t="shared" si="3"/>
        <v>100</v>
      </c>
      <c r="G20" s="48">
        <f t="shared" si="3"/>
        <v>0</v>
      </c>
      <c r="H20" s="48">
        <f t="shared" si="3"/>
        <v>99.61999999999999</v>
      </c>
      <c r="I20" s="48">
        <f t="shared" si="3"/>
        <v>0</v>
      </c>
      <c r="J20" s="48">
        <f t="shared" si="3"/>
        <v>99.99</v>
      </c>
      <c r="K20" s="48">
        <f t="shared" si="3"/>
        <v>100</v>
      </c>
      <c r="L20" s="48">
        <f t="shared" si="3"/>
        <v>100.00999999999999</v>
      </c>
      <c r="M20" s="48">
        <f t="shared" si="3"/>
        <v>99.962499999999991</v>
      </c>
      <c r="N20" s="17"/>
    </row>
    <row r="21" spans="1:22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2" t="s">
        <v>0</v>
      </c>
      <c r="M21" s="22" t="s">
        <v>1</v>
      </c>
    </row>
    <row r="22" spans="1:22" ht="15.75" thickBot="1">
      <c r="A22" s="20"/>
      <c r="B22" s="21"/>
      <c r="C22" s="28"/>
      <c r="D22" s="28"/>
      <c r="E22" s="28"/>
      <c r="F22" s="28"/>
      <c r="G22" s="28"/>
      <c r="H22" s="28"/>
      <c r="I22" s="28"/>
      <c r="J22" s="28"/>
      <c r="K22" s="28"/>
      <c r="L22" s="22" t="s">
        <v>3</v>
      </c>
      <c r="M22" s="22" t="s">
        <v>4</v>
      </c>
    </row>
    <row r="23" spans="1:22">
      <c r="A23" s="221" t="s">
        <v>21</v>
      </c>
      <c r="B23" s="222"/>
      <c r="C23" s="224"/>
      <c r="D23" s="224"/>
      <c r="E23" s="224"/>
      <c r="F23" s="224"/>
      <c r="G23" s="224"/>
      <c r="H23" s="224"/>
      <c r="I23" s="224"/>
      <c r="J23" s="224"/>
      <c r="K23" s="210"/>
      <c r="L23" s="1"/>
      <c r="M23" s="1"/>
    </row>
    <row r="24" spans="1:22">
      <c r="A24" s="23" t="s">
        <v>22</v>
      </c>
      <c r="B24" s="8" t="s">
        <v>23</v>
      </c>
      <c r="C24" s="4">
        <v>6.98</v>
      </c>
      <c r="D24" s="187">
        <v>9.02</v>
      </c>
      <c r="E24" s="4">
        <v>17.63</v>
      </c>
      <c r="F24" s="208">
        <v>1.97</v>
      </c>
      <c r="G24" s="4"/>
      <c r="H24" s="4">
        <v>15.6</v>
      </c>
      <c r="I24" s="187"/>
      <c r="J24" s="4">
        <v>4</v>
      </c>
      <c r="K24" s="187">
        <v>11.7</v>
      </c>
      <c r="L24" s="1">
        <v>4.87</v>
      </c>
      <c r="M24" s="6">
        <f>($C24*$C$3)+($D24*$D$3)+($E24*$E$3)+($F24*$F$3)+($H24*$H$3)+($I24*$I$3)+($J24*$J$3)+($K24*$K$3)</f>
        <v>8.9175000000000004</v>
      </c>
    </row>
    <row r="25" spans="1:22">
      <c r="A25" s="23" t="s">
        <v>22</v>
      </c>
      <c r="B25" s="8" t="s">
        <v>24</v>
      </c>
      <c r="C25" s="189">
        <v>13.12</v>
      </c>
      <c r="D25" s="187">
        <v>8.26</v>
      </c>
      <c r="E25" s="4">
        <v>13.64</v>
      </c>
      <c r="F25" s="208">
        <v>15.33</v>
      </c>
      <c r="G25" s="4"/>
      <c r="H25" s="4">
        <v>11.4</v>
      </c>
      <c r="I25" s="187"/>
      <c r="J25" s="4">
        <v>0</v>
      </c>
      <c r="K25" s="187">
        <v>17.739999999999998</v>
      </c>
      <c r="L25" s="1">
        <v>11.07</v>
      </c>
      <c r="M25" s="6">
        <f t="shared" ref="M25:M27" si="4">($C25*$C$3)+($D25*$D$3)+($E25*$E$3)+($F25*$F$3)+($H25*$H$3)+($I25*$I$3)+($J25*$J$3)+($K25*$K$3)</f>
        <v>11.888999999999999</v>
      </c>
    </row>
    <row r="26" spans="1:22">
      <c r="A26" s="23" t="s">
        <v>22</v>
      </c>
      <c r="B26" s="8" t="s">
        <v>25</v>
      </c>
      <c r="C26" s="189">
        <v>0</v>
      </c>
      <c r="D26" s="190">
        <v>16.11</v>
      </c>
      <c r="E26" s="4">
        <v>12.39</v>
      </c>
      <c r="F26" s="208">
        <v>26.25</v>
      </c>
      <c r="G26" s="4"/>
      <c r="H26" s="4">
        <v>3</v>
      </c>
      <c r="I26" s="187"/>
      <c r="J26" s="4">
        <v>6.5</v>
      </c>
      <c r="K26" s="187">
        <v>0</v>
      </c>
      <c r="L26" s="1">
        <v>15.74</v>
      </c>
      <c r="M26" s="6">
        <f t="shared" si="4"/>
        <v>10.475</v>
      </c>
    </row>
    <row r="27" spans="1:22" ht="15.75" thickBot="1">
      <c r="A27" s="25" t="s">
        <v>22</v>
      </c>
      <c r="B27" s="10" t="s">
        <v>26</v>
      </c>
      <c r="C27" s="191">
        <v>0</v>
      </c>
      <c r="D27" s="192">
        <v>0.45</v>
      </c>
      <c r="E27" s="193">
        <v>1.1399999999999999</v>
      </c>
      <c r="F27" s="209">
        <v>0</v>
      </c>
      <c r="G27" s="193"/>
      <c r="H27" s="193">
        <v>0</v>
      </c>
      <c r="I27" s="195"/>
      <c r="J27" s="198">
        <v>9.5</v>
      </c>
      <c r="K27" s="195">
        <v>0</v>
      </c>
      <c r="L27" s="6">
        <v>2.9</v>
      </c>
      <c r="M27" s="6">
        <f t="shared" si="4"/>
        <v>1.1885000000000001</v>
      </c>
    </row>
    <row r="28" spans="1:22">
      <c r="A28" s="221" t="s">
        <v>27</v>
      </c>
      <c r="B28" s="222"/>
      <c r="C28" s="229"/>
      <c r="D28" s="229"/>
      <c r="E28" s="229"/>
      <c r="F28" s="229"/>
      <c r="G28" s="229"/>
      <c r="H28" s="229"/>
      <c r="I28" s="229"/>
      <c r="J28" s="229"/>
      <c r="K28" s="211"/>
      <c r="L28" s="1"/>
      <c r="M28" s="1"/>
    </row>
    <row r="29" spans="1:22">
      <c r="A29" s="23" t="s">
        <v>22</v>
      </c>
      <c r="B29" s="8" t="s">
        <v>28</v>
      </c>
      <c r="C29" s="189">
        <v>3.03</v>
      </c>
      <c r="D29" s="190">
        <v>12.29</v>
      </c>
      <c r="E29" s="4">
        <v>12.61</v>
      </c>
      <c r="F29" s="208">
        <v>9.11</v>
      </c>
      <c r="G29" s="4"/>
      <c r="H29" s="4">
        <v>0</v>
      </c>
      <c r="I29" s="187"/>
      <c r="J29" s="4">
        <v>5</v>
      </c>
      <c r="K29" s="187">
        <v>0</v>
      </c>
      <c r="L29" s="1">
        <v>7.93</v>
      </c>
      <c r="M29" s="6">
        <f>($C29*$C$3)+($D29*$D$3)+($E29*$E$3)+($F29*$F$3)+($H29*$H$3)+($I29*$I$3)+($J29*$J$3)+($K29*$K$3)</f>
        <v>6.6629999999999994</v>
      </c>
    </row>
    <row r="30" spans="1:22">
      <c r="A30" s="23" t="s">
        <v>22</v>
      </c>
      <c r="B30" s="8" t="s">
        <v>29</v>
      </c>
      <c r="C30" s="189">
        <v>0</v>
      </c>
      <c r="D30" s="190">
        <v>0</v>
      </c>
      <c r="E30" s="4">
        <v>2.41</v>
      </c>
      <c r="F30" s="208">
        <v>0</v>
      </c>
      <c r="G30" s="4"/>
      <c r="H30" s="4">
        <v>0</v>
      </c>
      <c r="I30" s="187"/>
      <c r="J30" s="4">
        <v>16.739999999999998</v>
      </c>
      <c r="K30" s="187">
        <v>4</v>
      </c>
      <c r="L30" s="1">
        <v>4.6399999999999997</v>
      </c>
      <c r="M30" s="6">
        <f t="shared" ref="M30:M32" si="5">($C30*$C$3)+($D30*$D$3)+($E30*$E$3)+($F30*$F$3)+($H30*$H$3)+($I30*$I$3)+($J30*$J$3)+($K30*$K$3)</f>
        <v>2.4354999999999998</v>
      </c>
    </row>
    <row r="31" spans="1:22">
      <c r="A31" s="23" t="s">
        <v>22</v>
      </c>
      <c r="B31" s="8" t="s">
        <v>30</v>
      </c>
      <c r="C31" s="189">
        <v>16.010000000000002</v>
      </c>
      <c r="D31" s="190">
        <v>9.1300000000000008</v>
      </c>
      <c r="E31" s="4">
        <v>16.3</v>
      </c>
      <c r="F31" s="208">
        <v>3.74</v>
      </c>
      <c r="G31" s="4"/>
      <c r="H31" s="4">
        <v>36.200000000000003</v>
      </c>
      <c r="I31" s="187"/>
      <c r="J31" s="4">
        <v>21.49</v>
      </c>
      <c r="K31" s="187">
        <v>54.05</v>
      </c>
      <c r="L31" s="1">
        <v>9.48</v>
      </c>
      <c r="M31" s="6">
        <f t="shared" si="5"/>
        <v>18.938500000000001</v>
      </c>
    </row>
    <row r="32" spans="1:22" ht="15.75" thickBot="1">
      <c r="A32" s="25" t="s">
        <v>22</v>
      </c>
      <c r="B32" s="10" t="s">
        <v>31</v>
      </c>
      <c r="C32" s="191">
        <v>21.27</v>
      </c>
      <c r="D32" s="192">
        <v>15.17</v>
      </c>
      <c r="E32" s="193">
        <v>10.029999999999999</v>
      </c>
      <c r="F32" s="209">
        <v>32.61</v>
      </c>
      <c r="G32" s="193"/>
      <c r="H32" s="193">
        <v>19</v>
      </c>
      <c r="I32" s="195"/>
      <c r="J32" s="193">
        <v>0</v>
      </c>
      <c r="K32" s="195">
        <v>7.8</v>
      </c>
      <c r="L32" s="1">
        <v>20.190000000000001</v>
      </c>
      <c r="M32" s="6">
        <f t="shared" si="5"/>
        <v>17.236000000000001</v>
      </c>
    </row>
    <row r="33" spans="1:13">
      <c r="A33" s="221" t="s">
        <v>32</v>
      </c>
      <c r="B33" s="222"/>
      <c r="C33" s="229"/>
      <c r="D33" s="229"/>
      <c r="E33" s="229"/>
      <c r="F33" s="229"/>
      <c r="G33" s="229"/>
      <c r="H33" s="229"/>
      <c r="I33" s="229"/>
      <c r="J33" s="229"/>
      <c r="K33" s="211"/>
      <c r="L33" s="1"/>
      <c r="M33" s="1"/>
    </row>
    <row r="34" spans="1:13">
      <c r="A34" s="23" t="s">
        <v>22</v>
      </c>
      <c r="B34" s="8" t="s">
        <v>33</v>
      </c>
      <c r="C34" s="189">
        <v>10.69</v>
      </c>
      <c r="D34" s="187">
        <v>16.649999999999999</v>
      </c>
      <c r="E34" s="4">
        <v>0.47</v>
      </c>
      <c r="F34" s="208">
        <v>7.81</v>
      </c>
      <c r="G34" s="4"/>
      <c r="H34" s="4">
        <v>3.22</v>
      </c>
      <c r="I34" s="187"/>
      <c r="J34" s="4">
        <v>0</v>
      </c>
      <c r="K34" s="187">
        <v>4.87</v>
      </c>
      <c r="L34" s="1">
        <v>7.76</v>
      </c>
      <c r="M34" s="6">
        <f>($C34*$C$3)+($D34*$D$3)+($E34*$E$3)+($F34*$F$3)+($H34*$H$3)+($I34*$I$3)+($J34*$J$3)+($K34*$K$3)</f>
        <v>7.077</v>
      </c>
    </row>
    <row r="35" spans="1:13">
      <c r="A35" s="23" t="s">
        <v>22</v>
      </c>
      <c r="B35" s="8" t="s">
        <v>34</v>
      </c>
      <c r="C35" s="189">
        <v>28.89</v>
      </c>
      <c r="D35" s="187">
        <v>12.92</v>
      </c>
      <c r="E35" s="4">
        <v>13.37</v>
      </c>
      <c r="F35" s="208">
        <v>3.18</v>
      </c>
      <c r="G35" s="4"/>
      <c r="H35" s="4">
        <v>0</v>
      </c>
      <c r="I35" s="187"/>
      <c r="J35" s="4">
        <v>0</v>
      </c>
      <c r="K35" s="187">
        <v>0</v>
      </c>
      <c r="L35" s="1">
        <v>12.43</v>
      </c>
      <c r="M35" s="6">
        <f t="shared" ref="M35:M36" si="6">($C35*$C$3)+($D35*$D$3)+($E35*$E$3)+($F35*$F$3)+($H35*$H$3)+($I35*$I$3)+($J35*$J$3)+($K35*$K$3)</f>
        <v>10.357499999999998</v>
      </c>
    </row>
    <row r="36" spans="1:13" ht="15.75" thickBot="1">
      <c r="A36" s="25" t="s">
        <v>22</v>
      </c>
      <c r="B36" s="10" t="s">
        <v>35</v>
      </c>
      <c r="C36" s="191">
        <v>0</v>
      </c>
      <c r="D36" s="195"/>
      <c r="E36" s="193">
        <v>0</v>
      </c>
      <c r="F36" s="209">
        <v>0</v>
      </c>
      <c r="G36" s="193"/>
      <c r="H36" s="193">
        <v>11.11</v>
      </c>
      <c r="I36" s="195"/>
      <c r="J36" s="193">
        <v>37</v>
      </c>
      <c r="K36" s="195"/>
      <c r="L36" s="1">
        <v>2.98</v>
      </c>
      <c r="M36" s="6">
        <f t="shared" si="6"/>
        <v>4.8109999999999999</v>
      </c>
    </row>
    <row r="37" spans="1:13">
      <c r="A37" s="18"/>
      <c r="B37" s="19"/>
      <c r="C37" s="49">
        <f>SUM(C$24:C$36)</f>
        <v>99.99</v>
      </c>
      <c r="D37" s="49">
        <f>SUM(D$24:D$36)</f>
        <v>100.00000000000001</v>
      </c>
      <c r="E37" s="49">
        <f>SUM(E$24:E$36)</f>
        <v>99.99</v>
      </c>
      <c r="F37" s="49">
        <f>SUM(F$24:F$36)</f>
        <v>100</v>
      </c>
      <c r="G37" s="49"/>
      <c r="H37" s="49">
        <f>SUM(H$24:H$36)</f>
        <v>99.53</v>
      </c>
      <c r="I37" s="49">
        <f t="shared" ref="I37" ca="1" si="7">SUM(I$25:I$37)</f>
        <v>99.990000000000009</v>
      </c>
      <c r="J37" s="49">
        <f>SUM(J$24:J$36)</f>
        <v>100.22999999999999</v>
      </c>
      <c r="K37" s="49">
        <f>SUM(K$24:K$36)</f>
        <v>100.16</v>
      </c>
      <c r="L37" s="50">
        <f t="shared" ref="L37" ca="1" si="8">SUM(L$25:L$37)</f>
        <v>99.99</v>
      </c>
      <c r="M37" s="50">
        <f>SUM(M24:M36)</f>
        <v>99.988499999999988</v>
      </c>
    </row>
  </sheetData>
  <mergeCells count="9">
    <mergeCell ref="A33:B33"/>
    <mergeCell ref="C33:G33"/>
    <mergeCell ref="H33:J33"/>
    <mergeCell ref="A23:B23"/>
    <mergeCell ref="C23:G23"/>
    <mergeCell ref="H23:J23"/>
    <mergeCell ref="A28:B28"/>
    <mergeCell ref="C28:G28"/>
    <mergeCell ref="H28:J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15"/>
  <sheetViews>
    <sheetView workbookViewId="0">
      <selection activeCell="E15" sqref="E15"/>
    </sheetView>
  </sheetViews>
  <sheetFormatPr defaultColWidth="8.85546875" defaultRowHeight="15"/>
  <cols>
    <col min="2" max="2" width="10.7109375" bestFit="1" customWidth="1"/>
    <col min="4" max="4" width="12.42578125" customWidth="1"/>
  </cols>
  <sheetData>
    <row r="4" spans="1:5">
      <c r="A4" s="156" t="s">
        <v>67</v>
      </c>
      <c r="B4" s="157">
        <f>SUM(E4:E7)</f>
        <v>32.47</v>
      </c>
      <c r="C4" s="158"/>
      <c r="D4" s="166" t="s">
        <v>23</v>
      </c>
      <c r="E4" s="167">
        <f>HIGH2Geo!M24</f>
        <v>8.9175000000000004</v>
      </c>
    </row>
    <row r="5" spans="1:5">
      <c r="A5" s="159"/>
      <c r="B5" s="160"/>
      <c r="C5" s="161"/>
      <c r="D5" s="168" t="s">
        <v>24</v>
      </c>
      <c r="E5" s="169">
        <f>HIGH2Geo!M25</f>
        <v>11.888999999999999</v>
      </c>
    </row>
    <row r="6" spans="1:5">
      <c r="A6" s="159"/>
      <c r="B6" s="160"/>
      <c r="C6" s="161"/>
      <c r="D6" s="168" t="s">
        <v>25</v>
      </c>
      <c r="E6" s="169">
        <f>HIGH2Geo!M26</f>
        <v>10.475</v>
      </c>
    </row>
    <row r="7" spans="1:5">
      <c r="A7" s="162"/>
      <c r="B7" s="163"/>
      <c r="C7" s="164"/>
      <c r="D7" s="170" t="s">
        <v>26</v>
      </c>
      <c r="E7" s="171">
        <f>HIGH2Geo!M27</f>
        <v>1.1885000000000001</v>
      </c>
    </row>
    <row r="8" spans="1:5">
      <c r="A8" s="115" t="s">
        <v>68</v>
      </c>
      <c r="B8" s="116">
        <f>SUM(E8:E11)</f>
        <v>45.272999999999996</v>
      </c>
      <c r="C8" s="117"/>
      <c r="D8" s="172" t="s">
        <v>28</v>
      </c>
      <c r="E8" s="173">
        <f>HIGH2Geo!M29</f>
        <v>6.6629999999999994</v>
      </c>
    </row>
    <row r="9" spans="1:5">
      <c r="A9" s="118"/>
      <c r="B9" s="119"/>
      <c r="C9" s="120"/>
      <c r="D9" s="174" t="s">
        <v>29</v>
      </c>
      <c r="E9" s="175">
        <f>HIGH2Geo!M30</f>
        <v>2.4354999999999998</v>
      </c>
    </row>
    <row r="10" spans="1:5">
      <c r="A10" s="118"/>
      <c r="B10" s="119"/>
      <c r="C10" s="120"/>
      <c r="D10" s="174" t="s">
        <v>30</v>
      </c>
      <c r="E10" s="175">
        <f>HIGH2Geo!M31</f>
        <v>18.938500000000001</v>
      </c>
    </row>
    <row r="11" spans="1:5">
      <c r="A11" s="121"/>
      <c r="B11" s="122"/>
      <c r="C11" s="123"/>
      <c r="D11" s="176" t="s">
        <v>31</v>
      </c>
      <c r="E11" s="177">
        <f>HIGH2Geo!M32</f>
        <v>17.236000000000001</v>
      </c>
    </row>
    <row r="12" spans="1:5">
      <c r="A12" s="124" t="s">
        <v>32</v>
      </c>
      <c r="B12" s="125">
        <f>SUM(E12:E14)</f>
        <v>22.2455</v>
      </c>
      <c r="C12" s="126"/>
      <c r="D12" s="178" t="s">
        <v>33</v>
      </c>
      <c r="E12" s="179">
        <f>HIGH2Geo!M34</f>
        <v>7.077</v>
      </c>
    </row>
    <row r="13" spans="1:5">
      <c r="A13" s="127"/>
      <c r="B13" s="128"/>
      <c r="C13" s="129"/>
      <c r="D13" s="180" t="s">
        <v>34</v>
      </c>
      <c r="E13" s="181">
        <f>HIGH2Geo!M35</f>
        <v>10.357499999999998</v>
      </c>
    </row>
    <row r="14" spans="1:5">
      <c r="A14" s="130"/>
      <c r="B14" s="131"/>
      <c r="C14" s="132"/>
      <c r="D14" s="182" t="s">
        <v>35</v>
      </c>
      <c r="E14" s="183">
        <f>HIGH2Geo!M36</f>
        <v>4.8109999999999999</v>
      </c>
    </row>
    <row r="15" spans="1:5">
      <c r="A15" s="133"/>
      <c r="B15" s="134">
        <f>SUM(B4:B12)</f>
        <v>99.988499999999988</v>
      </c>
      <c r="C15" s="135"/>
      <c r="D15" s="135"/>
      <c r="E15" s="136">
        <f>SUM(E4:E14)</f>
        <v>99.988499999999988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Pf Kaart</vt:lpstr>
      <vt:lpstr>BalancedGeo</vt:lpstr>
      <vt:lpstr>BalancedSect</vt:lpstr>
      <vt:lpstr>LowGeo</vt:lpstr>
      <vt:lpstr>LowSect</vt:lpstr>
      <vt:lpstr>HIGH1Geo</vt:lpstr>
      <vt:lpstr>HIGH1Sect</vt:lpstr>
      <vt:lpstr>HIGH2Geo</vt:lpstr>
      <vt:lpstr>HIGH2Sect</vt:lpstr>
      <vt:lpstr>Balance GeoOptie2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Lambert</dc:creator>
  <cp:lastModifiedBy>HP</cp:lastModifiedBy>
  <dcterms:created xsi:type="dcterms:W3CDTF">2022-05-18T12:20:11Z</dcterms:created>
  <dcterms:modified xsi:type="dcterms:W3CDTF">2022-06-09T12:46:29Z</dcterms:modified>
</cp:coreProperties>
</file>